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u Drive\PLAN. CONTRAT\PROCESSOS 2025\137- Merenda Escolar- Retificado\"/>
    </mc:Choice>
  </mc:AlternateContent>
  <bookViews>
    <workbookView xWindow="28680" yWindow="-120" windowWidth="20736" windowHeight="11160" tabRatio="901" firstSheet="9" activeTab="14"/>
  </bookViews>
  <sheets>
    <sheet name="Média Geral" sheetId="1" r:id="rId1"/>
    <sheet name="CURVA ABC- outros itens" sheetId="24" r:id="rId2"/>
    <sheet name="Curva ABC" sheetId="4" r:id="rId3"/>
    <sheet name="Média das Empresas" sheetId="2" r:id="rId4"/>
    <sheet name="COTAS" sheetId="3" r:id="rId5"/>
    <sheet name="POR ITEM" sheetId="8" r:id="rId6"/>
    <sheet name="01- IN NATURA" sheetId="10" r:id="rId7"/>
    <sheet name="02- CONDIMENTO" sheetId="11" r:id="rId8"/>
    <sheet name="03 E 04- CEREAIS E DERIVADOS" sheetId="12" r:id="rId9"/>
    <sheet name="05 E 06-  PROCESSADOS" sheetId="13" r:id="rId10"/>
    <sheet name="07 E 08- CARNE OVO E PERECIVEIS" sheetId="16" r:id="rId11"/>
    <sheet name="09 E 10 LEITES ESPECIAIS" sheetId="25" r:id="rId12"/>
    <sheet name="11 E 12 - POLPAS" sheetId="27" r:id="rId13"/>
    <sheet name="Itens e Grupos- Geral" sheetId="20" r:id="rId14"/>
    <sheet name="Planilha- TR" sheetId="23" r:id="rId15"/>
    <sheet name="Planilha- TR correta" sheetId="28" r:id="rId16"/>
  </sheets>
  <definedNames>
    <definedName name="_xlnm._FilterDatabase" localSheetId="2" hidden="1">'Curva ABC'!$A$2:$I$42</definedName>
    <definedName name="_xlnm._FilterDatabase" localSheetId="1" hidden="1">'CURVA ABC- outros itens'!$A$1:$I$2</definedName>
    <definedName name="_xlnm._FilterDatabase" localSheetId="14" hidden="1">'Planilha- TR'!$A$1:$H$165</definedName>
    <definedName name="_xlnm._FilterDatabase" localSheetId="15" hidden="1">'Planilha- TR correta'!$A$1:$H$1</definedName>
    <definedName name="_xlnm.Print_Area" localSheetId="8">'03 E 04- CEREAIS E DERIVADOS'!$A$19:$G$34</definedName>
    <definedName name="_xlnm.Print_Area" localSheetId="9">'05 E 06-  PROCESSADOS'!$A$1:$G$23</definedName>
    <definedName name="_xlnm.Print_Area" localSheetId="10">'07 E 08- CARNE OVO E PERECIVEIS'!$A$1:$G$16</definedName>
    <definedName name="_xlnm.Print_Area" localSheetId="11">'09 E 10 LEITES ESPECIAIS'!$A$1:$H$12</definedName>
    <definedName name="_xlnm.Print_Area" localSheetId="12">'11 E 12 - POLPAS'!$A$1:$H$16</definedName>
    <definedName name="_xlnm.Print_Area" localSheetId="2">'Curva ABC'!$A$2:$I$51</definedName>
    <definedName name="_xlnm.Print_Area" localSheetId="13">'Itens e Grupos- Geral'!$A$1:$H$112</definedName>
    <definedName name="_xlnm.Print_Area" localSheetId="0">'Média Geral'!$A$1:$L$66</definedName>
    <definedName name="_xlnm.Print_Area" localSheetId="14">'Planilha- TR'!$A$1:$H$153</definedName>
    <definedName name="_xlnm.Print_Area" localSheetId="5">'POR ITEM'!$A$2:$H$11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7" i="23" l="1"/>
  <c r="I30" i="24" l="1"/>
  <c r="I29" i="24"/>
  <c r="I16" i="24"/>
  <c r="I17" i="24" s="1"/>
  <c r="I18" i="24" s="1"/>
  <c r="I19" i="24" s="1"/>
  <c r="I20" i="24" s="1"/>
  <c r="I21" i="24" s="1"/>
  <c r="I22" i="24" s="1"/>
  <c r="I23" i="24" s="1"/>
  <c r="I24" i="24" s="1"/>
  <c r="I25" i="24" s="1"/>
  <c r="I26" i="24" s="1"/>
  <c r="I27" i="24" s="1"/>
  <c r="I28" i="24" s="1"/>
  <c r="I31" i="24" s="1"/>
  <c r="I32" i="24" s="1"/>
  <c r="I33" i="24" s="1"/>
  <c r="I34" i="24" s="1"/>
  <c r="I35" i="24" s="1"/>
  <c r="I36" i="24" s="1"/>
  <c r="I37" i="24" s="1"/>
  <c r="I38" i="24" s="1"/>
  <c r="I39" i="24" s="1"/>
  <c r="I40" i="24" s="1"/>
  <c r="I41" i="24" s="1"/>
  <c r="I42" i="24" s="1"/>
  <c r="I43" i="24" s="1"/>
  <c r="I44" i="24" s="1"/>
  <c r="I45" i="24" s="1"/>
  <c r="I46" i="24" s="1"/>
  <c r="I47" i="24" s="1"/>
  <c r="I48" i="24" s="1"/>
  <c r="I15" i="24"/>
  <c r="I8" i="24"/>
  <c r="I9" i="24"/>
  <c r="I10" i="24"/>
  <c r="I11" i="24"/>
  <c r="I12" i="24"/>
  <c r="I13" i="24"/>
  <c r="I14" i="24"/>
  <c r="I7" i="24"/>
  <c r="I5" i="24"/>
  <c r="I6" i="24" s="1"/>
  <c r="I4"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15" i="24"/>
  <c r="H8" i="24"/>
  <c r="H9" i="24"/>
  <c r="H10" i="24"/>
  <c r="H11" i="24"/>
  <c r="H12" i="24"/>
  <c r="H13" i="24"/>
  <c r="H14" i="24"/>
  <c r="H7" i="24"/>
  <c r="H4" i="24"/>
  <c r="H5" i="24"/>
  <c r="H6" i="24"/>
  <c r="H3" i="24"/>
  <c r="H6" i="4" l="1"/>
  <c r="L9" i="24"/>
  <c r="L48" i="1" l="1"/>
  <c r="G134" i="28" l="1"/>
  <c r="G133" i="28"/>
  <c r="G132" i="28"/>
  <c r="G131" i="28"/>
  <c r="G125" i="28"/>
  <c r="G124" i="28"/>
  <c r="G123" i="28"/>
  <c r="G122" i="28"/>
  <c r="G117" i="28"/>
  <c r="G116" i="28"/>
  <c r="G110" i="28"/>
  <c r="G109" i="28"/>
  <c r="G104" i="28"/>
  <c r="G103" i="28"/>
  <c r="G102" i="28"/>
  <c r="G101" i="28"/>
  <c r="G95" i="28"/>
  <c r="G94" i="28"/>
  <c r="G93" i="28"/>
  <c r="G92" i="28"/>
  <c r="G87" i="28"/>
  <c r="G86" i="28"/>
  <c r="G85" i="28"/>
  <c r="G84" i="28"/>
  <c r="G83" i="28"/>
  <c r="G82" i="28"/>
  <c r="G81" i="28"/>
  <c r="G74" i="28"/>
  <c r="G73" i="28"/>
  <c r="G72" i="28"/>
  <c r="G71" i="28"/>
  <c r="G70" i="28"/>
  <c r="G69" i="28"/>
  <c r="G68" i="28"/>
  <c r="G16" i="12"/>
  <c r="G63" i="28"/>
  <c r="G62" i="28"/>
  <c r="G61" i="28"/>
  <c r="G60" i="28"/>
  <c r="G59" i="28"/>
  <c r="G58" i="28"/>
  <c r="G57" i="28"/>
  <c r="G56" i="28"/>
  <c r="G55" i="28"/>
  <c r="G54" i="28"/>
  <c r="G53" i="28"/>
  <c r="G52" i="28"/>
  <c r="G51" i="28"/>
  <c r="G45" i="28"/>
  <c r="G44" i="28"/>
  <c r="G43" i="28"/>
  <c r="G42" i="28"/>
  <c r="G41" i="28"/>
  <c r="G40" i="28"/>
  <c r="G39" i="28"/>
  <c r="G38" i="28"/>
  <c r="G37" i="28"/>
  <c r="G36" i="28"/>
  <c r="G35" i="28"/>
  <c r="G34" i="28"/>
  <c r="G33" i="28"/>
  <c r="G10" i="11"/>
  <c r="G28" i="28"/>
  <c r="G27" i="28"/>
  <c r="G26" i="28"/>
  <c r="G25" i="28"/>
  <c r="G24" i="28"/>
  <c r="G23" i="28"/>
  <c r="G22" i="28"/>
  <c r="G17" i="28"/>
  <c r="G16" i="28"/>
  <c r="G15" i="28"/>
  <c r="G14" i="28"/>
  <c r="G9" i="28"/>
  <c r="G8" i="28"/>
  <c r="G7" i="28"/>
  <c r="G6" i="28"/>
  <c r="G5" i="28"/>
  <c r="G4" i="28"/>
  <c r="G3" i="28"/>
  <c r="G2" i="28"/>
  <c r="G18" i="28" l="1"/>
  <c r="G118" i="28"/>
  <c r="G29" i="28"/>
  <c r="G135" i="28"/>
  <c r="G126" i="28"/>
  <c r="G111" i="28"/>
  <c r="G96" i="28"/>
  <c r="G105" i="28"/>
  <c r="G75" i="28"/>
  <c r="G88" i="28"/>
  <c r="G46" i="28"/>
  <c r="G64" i="28"/>
  <c r="G10" i="28"/>
  <c r="J1" i="23"/>
  <c r="G10" i="23"/>
  <c r="G117" i="23"/>
  <c r="G124" i="23"/>
  <c r="G132" i="23"/>
  <c r="G141" i="23"/>
  <c r="G16" i="16"/>
  <c r="N1" i="28" l="1"/>
  <c r="G147" i="23"/>
  <c r="G140" i="23" l="1"/>
  <c r="G139" i="23"/>
  <c r="G138" i="23"/>
  <c r="G137" i="23"/>
  <c r="G131" i="23"/>
  <c r="G130" i="23"/>
  <c r="G129" i="23"/>
  <c r="G128" i="23"/>
  <c r="G123" i="23"/>
  <c r="G122" i="23"/>
  <c r="G116" i="23"/>
  <c r="G115" i="23"/>
  <c r="G110" i="23"/>
  <c r="G101" i="23"/>
  <c r="G155" i="20"/>
  <c r="G140" i="20"/>
  <c r="G139" i="20"/>
  <c r="G138" i="20"/>
  <c r="G137" i="20"/>
  <c r="G131" i="20"/>
  <c r="G130" i="20"/>
  <c r="G129" i="20"/>
  <c r="G128" i="20"/>
  <c r="G123" i="20"/>
  <c r="G122" i="20"/>
  <c r="G124" i="20" s="1"/>
  <c r="G116" i="20"/>
  <c r="G115" i="20"/>
  <c r="E15" i="27"/>
  <c r="G15" i="27" s="1"/>
  <c r="P6" i="27"/>
  <c r="Q6" i="27" s="1"/>
  <c r="E14" i="27"/>
  <c r="G14" i="27" s="1"/>
  <c r="P5" i="27"/>
  <c r="Q5" i="27" s="1"/>
  <c r="E13" i="27"/>
  <c r="G13" i="27" s="1"/>
  <c r="P4" i="27"/>
  <c r="E4" i="27" s="1"/>
  <c r="G4" i="27" s="1"/>
  <c r="E12" i="27"/>
  <c r="G12" i="27" s="1"/>
  <c r="P3" i="27"/>
  <c r="Q3" i="27" s="1"/>
  <c r="G11" i="25"/>
  <c r="G12" i="25" s="1"/>
  <c r="L2" i="25" s="1"/>
  <c r="E11" i="25"/>
  <c r="E4" i="25"/>
  <c r="P6" i="25"/>
  <c r="Q6" i="25" s="1"/>
  <c r="E10" i="25"/>
  <c r="G10" i="25" s="1"/>
  <c r="P3" i="25"/>
  <c r="E3" i="25" s="1"/>
  <c r="G3" i="25" s="1"/>
  <c r="G4" i="25"/>
  <c r="G132" i="20" l="1"/>
  <c r="G141" i="20"/>
  <c r="G117" i="20"/>
  <c r="E6" i="27"/>
  <c r="G6" i="27" s="1"/>
  <c r="E5" i="27"/>
  <c r="G5" i="27" s="1"/>
  <c r="G16" i="27"/>
  <c r="L2" i="27" s="1"/>
  <c r="Q4" i="27"/>
  <c r="E3" i="27"/>
  <c r="G3" i="27" s="1"/>
  <c r="G5" i="25"/>
  <c r="K2" i="25" s="1"/>
  <c r="Q3" i="25"/>
  <c r="E15" i="16"/>
  <c r="G15" i="16" s="1"/>
  <c r="E6" i="16"/>
  <c r="G6" i="16" s="1"/>
  <c r="O6" i="16"/>
  <c r="G7" i="27" l="1"/>
  <c r="K2" i="27" s="1"/>
  <c r="G4" i="24"/>
  <c r="G5" i="24"/>
  <c r="G6" i="24"/>
  <c r="G7" i="24"/>
  <c r="G8" i="24"/>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G35" i="24"/>
  <c r="G36" i="24"/>
  <c r="G37" i="24"/>
  <c r="G38" i="24"/>
  <c r="G39" i="24"/>
  <c r="G40" i="24"/>
  <c r="G41" i="24"/>
  <c r="G42" i="24"/>
  <c r="G43" i="24"/>
  <c r="G44" i="24"/>
  <c r="G45" i="24"/>
  <c r="G46" i="24"/>
  <c r="G47" i="24"/>
  <c r="G48" i="24"/>
  <c r="G3" i="24"/>
  <c r="O2" i="4"/>
  <c r="I7" i="4"/>
  <c r="I6" i="4"/>
  <c r="I5" i="4"/>
  <c r="P2"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7" i="1" l="1"/>
  <c r="J47" i="1"/>
  <c r="L46" i="1"/>
  <c r="J46" i="1"/>
  <c r="L45" i="1"/>
  <c r="J45" i="1"/>
  <c r="L44" i="1"/>
  <c r="J44" i="1"/>
  <c r="L43" i="1"/>
  <c r="J43" i="1"/>
  <c r="L42" i="1"/>
  <c r="J42" i="1"/>
  <c r="L41" i="1"/>
  <c r="J41" i="1"/>
  <c r="F154" i="23" l="1"/>
  <c r="F153" i="23"/>
  <c r="F152" i="23"/>
  <c r="F151" i="23"/>
  <c r="F150" i="23"/>
  <c r="F149" i="23"/>
  <c r="F148" i="23"/>
  <c r="G109" i="23"/>
  <c r="G108" i="23"/>
  <c r="G107" i="23"/>
  <c r="G100" i="23"/>
  <c r="G99" i="23"/>
  <c r="G98" i="23"/>
  <c r="G92" i="23"/>
  <c r="G91" i="23"/>
  <c r="G90" i="23"/>
  <c r="G89" i="23"/>
  <c r="G88" i="23"/>
  <c r="G87" i="23"/>
  <c r="G86" i="23"/>
  <c r="G85" i="23"/>
  <c r="G79" i="23"/>
  <c r="G78" i="23"/>
  <c r="G77" i="23"/>
  <c r="G76" i="23"/>
  <c r="G75" i="23"/>
  <c r="G74" i="23"/>
  <c r="G73" i="23"/>
  <c r="G72" i="23"/>
  <c r="G66" i="23"/>
  <c r="G65" i="23"/>
  <c r="G64" i="23"/>
  <c r="G63" i="23"/>
  <c r="G62" i="23"/>
  <c r="G61" i="23"/>
  <c r="G60" i="23"/>
  <c r="G59" i="23"/>
  <c r="G58" i="23"/>
  <c r="G57" i="23"/>
  <c r="G56" i="23"/>
  <c r="G55" i="23"/>
  <c r="G54" i="23"/>
  <c r="G48" i="23"/>
  <c r="G47" i="23"/>
  <c r="G46" i="23"/>
  <c r="G45" i="23"/>
  <c r="G44" i="23"/>
  <c r="G43" i="23"/>
  <c r="G42" i="23"/>
  <c r="G41" i="23"/>
  <c r="G40" i="23"/>
  <c r="G39" i="23"/>
  <c r="G38" i="23"/>
  <c r="G37" i="23"/>
  <c r="G36" i="23"/>
  <c r="G30" i="23"/>
  <c r="G29" i="23"/>
  <c r="G28" i="23"/>
  <c r="G27" i="23"/>
  <c r="G26" i="23"/>
  <c r="G25" i="23"/>
  <c r="G24" i="23"/>
  <c r="G18" i="23"/>
  <c r="G17" i="23"/>
  <c r="G16" i="23"/>
  <c r="G15" i="23"/>
  <c r="G9" i="23"/>
  <c r="G8" i="23"/>
  <c r="G7" i="23"/>
  <c r="G6" i="23"/>
  <c r="G151" i="23" s="1"/>
  <c r="G5" i="23"/>
  <c r="G4" i="23"/>
  <c r="G3" i="23"/>
  <c r="G2" i="23"/>
  <c r="G108" i="20"/>
  <c r="G109" i="20"/>
  <c r="G107" i="20"/>
  <c r="G100" i="20"/>
  <c r="G101" i="20"/>
  <c r="G99" i="20"/>
  <c r="G102" i="20" s="1"/>
  <c r="G153" i="20" s="1"/>
  <c r="G87" i="20"/>
  <c r="G88" i="20"/>
  <c r="G89" i="20"/>
  <c r="G90" i="20"/>
  <c r="G91" i="20"/>
  <c r="G92" i="20"/>
  <c r="G93" i="20"/>
  <c r="G86" i="20"/>
  <c r="G74" i="20"/>
  <c r="G75" i="20"/>
  <c r="G76" i="20"/>
  <c r="G77" i="20"/>
  <c r="G78" i="20"/>
  <c r="G79" i="20"/>
  <c r="G80" i="20"/>
  <c r="G73" i="20"/>
  <c r="G56" i="20"/>
  <c r="G57" i="20"/>
  <c r="G58" i="20"/>
  <c r="G59" i="20"/>
  <c r="G60" i="20"/>
  <c r="G61" i="20"/>
  <c r="G62" i="20"/>
  <c r="G63" i="20"/>
  <c r="G64" i="20"/>
  <c r="G65" i="20"/>
  <c r="G66" i="20"/>
  <c r="G67" i="20"/>
  <c r="G55" i="20"/>
  <c r="G38" i="20"/>
  <c r="G39" i="20"/>
  <c r="G40" i="20"/>
  <c r="G41" i="20"/>
  <c r="G42" i="20"/>
  <c r="G43" i="20"/>
  <c r="G44" i="20"/>
  <c r="G45" i="20"/>
  <c r="G46" i="20"/>
  <c r="G47" i="20"/>
  <c r="G48" i="20"/>
  <c r="G49" i="20"/>
  <c r="G37" i="20"/>
  <c r="G26" i="20"/>
  <c r="G27" i="20"/>
  <c r="G28" i="20"/>
  <c r="G29" i="20"/>
  <c r="G30" i="20"/>
  <c r="G31" i="20"/>
  <c r="G25" i="20"/>
  <c r="G17" i="20"/>
  <c r="G18" i="20"/>
  <c r="G19" i="20"/>
  <c r="G16" i="20"/>
  <c r="G4" i="20"/>
  <c r="G5" i="20"/>
  <c r="G6" i="20"/>
  <c r="G7" i="20"/>
  <c r="G8" i="20"/>
  <c r="G9" i="20"/>
  <c r="G10" i="20"/>
  <c r="G3" i="20"/>
  <c r="N4" i="16"/>
  <c r="N5" i="16"/>
  <c r="J4" i="16"/>
  <c r="J5" i="16"/>
  <c r="Q4" i="16"/>
  <c r="Q5" i="16"/>
  <c r="N3" i="16"/>
  <c r="Q3" i="16"/>
  <c r="J3" i="16"/>
  <c r="R4" i="13"/>
  <c r="R5" i="13"/>
  <c r="R6" i="13"/>
  <c r="R7" i="13"/>
  <c r="R8" i="13"/>
  <c r="R9" i="13"/>
  <c r="K4" i="13"/>
  <c r="K5" i="13"/>
  <c r="K6" i="13"/>
  <c r="K7" i="13"/>
  <c r="K8" i="13"/>
  <c r="K9" i="13"/>
  <c r="R3" i="13"/>
  <c r="O4" i="13"/>
  <c r="O5" i="13"/>
  <c r="O6" i="13"/>
  <c r="O7" i="13"/>
  <c r="O8" i="13"/>
  <c r="O9" i="13"/>
  <c r="O3" i="13"/>
  <c r="K3" i="13"/>
  <c r="T5" i="12"/>
  <c r="T6" i="12"/>
  <c r="T7" i="12"/>
  <c r="T8" i="12"/>
  <c r="T9" i="12"/>
  <c r="T10" i="12"/>
  <c r="T11" i="12"/>
  <c r="T12" i="12"/>
  <c r="T13" i="12"/>
  <c r="T14" i="12"/>
  <c r="T15" i="12"/>
  <c r="T4" i="12"/>
  <c r="T3" i="12"/>
  <c r="Q4" i="12"/>
  <c r="Q5" i="12"/>
  <c r="Q6" i="12"/>
  <c r="Q7" i="12"/>
  <c r="Q8" i="12"/>
  <c r="Q9" i="12"/>
  <c r="Q10" i="12"/>
  <c r="Q11" i="12"/>
  <c r="Q12" i="12"/>
  <c r="Q13" i="12"/>
  <c r="Q14" i="12"/>
  <c r="Q15" i="12"/>
  <c r="Q3" i="12"/>
  <c r="E3" i="12" s="1"/>
  <c r="M6" i="12"/>
  <c r="M7" i="12"/>
  <c r="M8" i="12"/>
  <c r="M9" i="12"/>
  <c r="M10" i="12"/>
  <c r="M11" i="12"/>
  <c r="M12" i="12"/>
  <c r="M13" i="12"/>
  <c r="M14" i="12"/>
  <c r="M15" i="12"/>
  <c r="M4" i="12"/>
  <c r="M5" i="12"/>
  <c r="M3" i="12"/>
  <c r="G111" i="23" l="1"/>
  <c r="G162" i="23" s="1"/>
  <c r="G11" i="20"/>
  <c r="G20" i="20"/>
  <c r="G147" i="20" s="1"/>
  <c r="G32" i="20"/>
  <c r="G148" i="20" s="1"/>
  <c r="G50" i="20"/>
  <c r="G149" i="20" s="1"/>
  <c r="G68" i="20"/>
  <c r="G150" i="20" s="1"/>
  <c r="G81" i="20"/>
  <c r="G151" i="20" s="1"/>
  <c r="G111" i="20"/>
  <c r="G154" i="20" s="1"/>
  <c r="G94" i="20"/>
  <c r="G152" i="20" s="1"/>
  <c r="G149" i="23"/>
  <c r="G153" i="23"/>
  <c r="G152" i="23"/>
  <c r="G80" i="23"/>
  <c r="G159" i="23" s="1"/>
  <c r="G19" i="23"/>
  <c r="G155" i="23" s="1"/>
  <c r="G148" i="23"/>
  <c r="G150" i="23"/>
  <c r="G102" i="23"/>
  <c r="G161" i="23" s="1"/>
  <c r="G93" i="23"/>
  <c r="G160" i="23" s="1"/>
  <c r="G31" i="23"/>
  <c r="G156" i="23" s="1"/>
  <c r="G49" i="23"/>
  <c r="G157" i="23" s="1"/>
  <c r="G154" i="23"/>
  <c r="G67" i="23"/>
  <c r="G158" i="23" s="1"/>
  <c r="P9" i="13"/>
  <c r="O4" i="16"/>
  <c r="O3" i="16"/>
  <c r="E29" i="12"/>
  <c r="G29" i="12" s="1"/>
  <c r="I62" i="23" s="1"/>
  <c r="E11" i="12"/>
  <c r="R11" i="12"/>
  <c r="R9" i="12"/>
  <c r="G163" i="23" l="1"/>
  <c r="E14" i="16" l="1"/>
  <c r="E13" i="16"/>
  <c r="E4" i="16"/>
  <c r="E12" i="16"/>
  <c r="E3" i="16"/>
  <c r="G3" i="16" s="1"/>
  <c r="I98" i="23" s="1"/>
  <c r="E22" i="13"/>
  <c r="G22" i="13" s="1"/>
  <c r="I92" i="23" s="1"/>
  <c r="E9" i="13"/>
  <c r="E21" i="13"/>
  <c r="E8" i="13"/>
  <c r="P8" i="13"/>
  <c r="E20" i="13"/>
  <c r="E7" i="13"/>
  <c r="P7" i="13"/>
  <c r="E18" i="13"/>
  <c r="E5" i="13"/>
  <c r="P5" i="13"/>
  <c r="E17" i="13"/>
  <c r="E4" i="13"/>
  <c r="P4" i="13"/>
  <c r="E16" i="13"/>
  <c r="E3" i="13"/>
  <c r="P3" i="13"/>
  <c r="E33" i="12"/>
  <c r="E15" i="12"/>
  <c r="R15" i="12"/>
  <c r="E32" i="12"/>
  <c r="E14" i="12"/>
  <c r="R14" i="12"/>
  <c r="E31" i="12"/>
  <c r="E13" i="12"/>
  <c r="R13" i="12"/>
  <c r="E30" i="12"/>
  <c r="E12" i="12"/>
  <c r="R12" i="12"/>
  <c r="E28" i="12"/>
  <c r="E10" i="12"/>
  <c r="R10" i="12"/>
  <c r="E26" i="12"/>
  <c r="E8" i="12"/>
  <c r="R8" i="12"/>
  <c r="E25" i="12"/>
  <c r="E7" i="12"/>
  <c r="R7" i="12"/>
  <c r="E24" i="12"/>
  <c r="E6" i="12"/>
  <c r="R6" i="12"/>
  <c r="O11" i="3"/>
  <c r="O39" i="3"/>
  <c r="O56" i="3"/>
  <c r="E5" i="16" l="1"/>
  <c r="L40" i="1"/>
  <c r="O5" i="16" l="1"/>
  <c r="G6" i="12"/>
  <c r="I39" i="23" s="1"/>
  <c r="G7" i="12"/>
  <c r="I40" i="23" s="1"/>
  <c r="G8" i="12"/>
  <c r="I41" i="23" s="1"/>
  <c r="G10" i="12"/>
  <c r="I43" i="23" s="1"/>
  <c r="G11" i="12"/>
  <c r="I44" i="23" s="1"/>
  <c r="G12" i="12"/>
  <c r="I45" i="23" s="1"/>
  <c r="G13" i="12"/>
  <c r="I46" i="23" s="1"/>
  <c r="G14" i="12"/>
  <c r="I47" i="23" s="1"/>
  <c r="G15" i="12"/>
  <c r="I48" i="23" s="1"/>
  <c r="G3" i="12"/>
  <c r="I36" i="23" s="1"/>
  <c r="I91" i="23" l="1"/>
  <c r="G9" i="13"/>
  <c r="I79" i="23" s="1"/>
  <c r="I78" i="23"/>
  <c r="G14" i="16"/>
  <c r="G5" i="16"/>
  <c r="G13" i="16"/>
  <c r="I108" i="23" s="1"/>
  <c r="G4" i="16"/>
  <c r="I99" i="23" s="1"/>
  <c r="G12" i="16"/>
  <c r="G7" i="11"/>
  <c r="I28" i="23" s="1"/>
  <c r="G32" i="12"/>
  <c r="I65" i="23" s="1"/>
  <c r="I100" i="23" l="1"/>
  <c r="G7" i="16"/>
  <c r="I2" i="16" s="1"/>
  <c r="I109" i="23"/>
  <c r="J2" i="16"/>
  <c r="I107" i="23"/>
  <c r="G21" i="13"/>
  <c r="I90" i="23" s="1"/>
  <c r="G20" i="13"/>
  <c r="I89" i="23" s="1"/>
  <c r="E19" i="13"/>
  <c r="G19" i="13" s="1"/>
  <c r="I88" i="23" s="1"/>
  <c r="P6" i="13"/>
  <c r="G18" i="13"/>
  <c r="I87" i="23" s="1"/>
  <c r="G17" i="13"/>
  <c r="I86" i="23" s="1"/>
  <c r="G16" i="13"/>
  <c r="I85" i="23" s="1"/>
  <c r="G33" i="12"/>
  <c r="I66" i="23" s="1"/>
  <c r="G31" i="12"/>
  <c r="I64" i="23" s="1"/>
  <c r="G30" i="12"/>
  <c r="I63" i="23" s="1"/>
  <c r="G28" i="12"/>
  <c r="I61" i="23" s="1"/>
  <c r="E27" i="12"/>
  <c r="G27" i="12" s="1"/>
  <c r="I60" i="23" s="1"/>
  <c r="G26" i="12"/>
  <c r="I59" i="23" s="1"/>
  <c r="G25" i="12"/>
  <c r="I58" i="23" s="1"/>
  <c r="G24" i="12"/>
  <c r="I57" i="23" s="1"/>
  <c r="E23" i="12"/>
  <c r="G23" i="12" s="1"/>
  <c r="I56" i="23" s="1"/>
  <c r="R5" i="12"/>
  <c r="E22" i="12"/>
  <c r="G22" i="12" s="1"/>
  <c r="I55" i="23" s="1"/>
  <c r="R4" i="12"/>
  <c r="E21" i="12"/>
  <c r="G21" i="12" s="1"/>
  <c r="I54" i="23" s="1"/>
  <c r="R3" i="12"/>
  <c r="G23" i="13" l="1"/>
  <c r="K2" i="13" s="1"/>
  <c r="G34" i="12"/>
  <c r="L2" i="12" s="1"/>
  <c r="E6" i="13"/>
  <c r="E5" i="12"/>
  <c r="G5" i="12" s="1"/>
  <c r="I38" i="23" s="1"/>
  <c r="E4" i="12"/>
  <c r="G4" i="12" s="1"/>
  <c r="I37" i="23" s="1"/>
  <c r="E9" i="12"/>
  <c r="G9" i="12" s="1"/>
  <c r="I42" i="23" s="1"/>
  <c r="G5" i="13"/>
  <c r="I74" i="23" s="1"/>
  <c r="G4" i="13"/>
  <c r="I73" i="23" s="1"/>
  <c r="G6" i="13"/>
  <c r="I75" i="23" s="1"/>
  <c r="G7" i="13"/>
  <c r="I76" i="23" s="1"/>
  <c r="G8" i="13"/>
  <c r="I77" i="23" s="1"/>
  <c r="G3" i="13"/>
  <c r="I72" i="23" s="1"/>
  <c r="G10" i="13" l="1"/>
  <c r="J2" i="13" s="1"/>
  <c r="U2" i="13" s="1"/>
  <c r="K2" i="12"/>
  <c r="G4" i="11"/>
  <c r="I25" i="23" s="1"/>
  <c r="G5" i="11"/>
  <c r="I26" i="23" s="1"/>
  <c r="G6" i="11"/>
  <c r="I27" i="23" s="1"/>
  <c r="G8" i="11"/>
  <c r="I29" i="23" s="1"/>
  <c r="G9" i="11"/>
  <c r="I30" i="23" s="1"/>
  <c r="G3" i="11"/>
  <c r="G4" i="10"/>
  <c r="I16" i="23" s="1"/>
  <c r="G5" i="10"/>
  <c r="I17" i="23" s="1"/>
  <c r="G6" i="10"/>
  <c r="I18" i="23" s="1"/>
  <c r="G3" i="10"/>
  <c r="E10" i="8"/>
  <c r="G10" i="8" s="1"/>
  <c r="I9" i="23" s="1"/>
  <c r="N9" i="8"/>
  <c r="O9" i="8" s="1"/>
  <c r="E8" i="8"/>
  <c r="G8" i="8" s="1"/>
  <c r="I7" i="23" s="1"/>
  <c r="N7" i="8"/>
  <c r="O7" i="8" s="1"/>
  <c r="G6" i="8"/>
  <c r="I5" i="23" s="1"/>
  <c r="N5" i="8"/>
  <c r="G5" i="8" s="1"/>
  <c r="I4" i="23" s="1"/>
  <c r="E4" i="8"/>
  <c r="G4" i="8" s="1"/>
  <c r="I3" i="23" s="1"/>
  <c r="N3" i="8"/>
  <c r="G7" i="8"/>
  <c r="E3" i="8" l="1"/>
  <c r="G3" i="8" s="1"/>
  <c r="O3" i="8"/>
  <c r="I15" i="23"/>
  <c r="G7" i="10"/>
  <c r="I24" i="23"/>
  <c r="I6" i="23"/>
  <c r="J7" i="8"/>
  <c r="S1" i="13"/>
  <c r="S2" i="13" s="1"/>
  <c r="J5" i="8"/>
  <c r="E9" i="8"/>
  <c r="G9" i="8" s="1"/>
  <c r="O5" i="8"/>
  <c r="I8" i="23" l="1"/>
  <c r="J9" i="8"/>
  <c r="I2" i="23"/>
  <c r="G11" i="8"/>
  <c r="J3" i="8"/>
  <c r="L29" i="1"/>
  <c r="G20" i="4"/>
  <c r="H20" i="4" s="1"/>
  <c r="G12" i="4"/>
  <c r="H12" i="4" s="1"/>
  <c r="G34" i="4"/>
  <c r="H34" i="4" s="1"/>
  <c r="G36" i="4"/>
  <c r="H36" i="4" s="1"/>
  <c r="G31" i="4"/>
  <c r="H31" i="4" s="1"/>
  <c r="G19" i="4"/>
  <c r="H19" i="4" s="1"/>
  <c r="G21" i="4"/>
  <c r="H21" i="4" s="1"/>
  <c r="G11" i="4"/>
  <c r="H11" i="4" s="1"/>
  <c r="G37" i="4"/>
  <c r="H37" i="4" s="1"/>
  <c r="G16" i="4"/>
  <c r="H16" i="4" s="1"/>
  <c r="G22" i="4"/>
  <c r="H22" i="4" s="1"/>
  <c r="G17" i="4"/>
  <c r="H17" i="4" s="1"/>
  <c r="G41" i="4"/>
  <c r="H41" i="4" s="1"/>
  <c r="G24" i="4"/>
  <c r="H24" i="4" s="1"/>
  <c r="G32" i="4"/>
  <c r="H32" i="4" s="1"/>
  <c r="G29" i="4"/>
  <c r="H29" i="4" s="1"/>
  <c r="G26" i="4"/>
  <c r="H26" i="4" s="1"/>
  <c r="G23" i="4"/>
  <c r="H23" i="4" s="1"/>
  <c r="G39" i="4"/>
  <c r="H39" i="4" s="1"/>
  <c r="G30" i="4"/>
  <c r="H30" i="4" s="1"/>
  <c r="G40" i="4"/>
  <c r="H40" i="4" s="1"/>
  <c r="G27" i="4"/>
  <c r="H27" i="4" s="1"/>
  <c r="G25" i="4"/>
  <c r="H25" i="4" s="1"/>
  <c r="G38" i="4"/>
  <c r="H38" i="4" s="1"/>
  <c r="G35" i="4"/>
  <c r="H35" i="4" s="1"/>
  <c r="G4" i="4"/>
  <c r="H4" i="4" s="1"/>
  <c r="G6" i="4"/>
  <c r="G10" i="4"/>
  <c r="H10" i="4" s="1"/>
  <c r="G13" i="4"/>
  <c r="H13" i="4" s="1"/>
  <c r="G7" i="4"/>
  <c r="H7" i="4" s="1"/>
  <c r="G9" i="4"/>
  <c r="H9" i="4" s="1"/>
  <c r="G5" i="4"/>
  <c r="H5" i="4" s="1"/>
  <c r="G15" i="4"/>
  <c r="H15" i="4" s="1"/>
  <c r="G33" i="4"/>
  <c r="H33" i="4" s="1"/>
  <c r="G42" i="4"/>
  <c r="H42" i="4" s="1"/>
  <c r="G28" i="4"/>
  <c r="H28" i="4" s="1"/>
  <c r="G8" i="4"/>
  <c r="H8" i="4" s="1"/>
  <c r="G14" i="4"/>
  <c r="H14" i="4" s="1"/>
  <c r="G18" i="4"/>
  <c r="H18" i="4" s="1"/>
  <c r="N2" i="4" l="1"/>
  <c r="M2" i="4"/>
  <c r="I4" i="4"/>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L2" i="4"/>
  <c r="E57" i="3" l="1"/>
  <c r="G57" i="3" s="1"/>
  <c r="P56" i="3"/>
  <c r="Q56" i="3" s="1"/>
  <c r="E55" i="3"/>
  <c r="G55" i="3" s="1"/>
  <c r="P54" i="3"/>
  <c r="Q54" i="3" s="1"/>
  <c r="E50" i="3"/>
  <c r="G50" i="3" s="1"/>
  <c r="P49" i="3"/>
  <c r="Q49" i="3" s="1"/>
  <c r="E48" i="3"/>
  <c r="G48" i="3" s="1"/>
  <c r="P47" i="3"/>
  <c r="E47" i="3" s="1"/>
  <c r="G47" i="3" s="1"/>
  <c r="E46" i="3"/>
  <c r="G46" i="3" s="1"/>
  <c r="P45" i="3"/>
  <c r="Q45" i="3" s="1"/>
  <c r="E44" i="3"/>
  <c r="G44" i="3" s="1"/>
  <c r="P43" i="3"/>
  <c r="Q43" i="3" s="1"/>
  <c r="E42" i="3"/>
  <c r="G42" i="3" s="1"/>
  <c r="P41" i="3"/>
  <c r="Q41" i="3" s="1"/>
  <c r="E40" i="3"/>
  <c r="G40" i="3" s="1"/>
  <c r="E38" i="3"/>
  <c r="G38" i="3" s="1"/>
  <c r="P37" i="3"/>
  <c r="Q37" i="3" s="1"/>
  <c r="E36" i="3"/>
  <c r="G36" i="3" s="1"/>
  <c r="P35" i="3"/>
  <c r="Q35" i="3" s="1"/>
  <c r="E21" i="3"/>
  <c r="G21" i="3" s="1"/>
  <c r="P20" i="3"/>
  <c r="Q20" i="3" s="1"/>
  <c r="E18" i="3"/>
  <c r="G18" i="3" s="1"/>
  <c r="P17" i="3"/>
  <c r="Q17" i="3" s="1"/>
  <c r="E15" i="3"/>
  <c r="G15" i="3" s="1"/>
  <c r="P14" i="3"/>
  <c r="Q14" i="3" s="1"/>
  <c r="E12" i="3"/>
  <c r="G12" i="3" s="1"/>
  <c r="E7" i="3"/>
  <c r="G7" i="3" s="1"/>
  <c r="P6" i="3"/>
  <c r="Q6" i="3" s="1"/>
  <c r="E5" i="3"/>
  <c r="G5" i="3" s="1"/>
  <c r="P4" i="3"/>
  <c r="Q4" i="3" s="1"/>
  <c r="E3" i="3"/>
  <c r="G3" i="3" s="1"/>
  <c r="Q2" i="3"/>
  <c r="G8" i="3"/>
  <c r="G9" i="3"/>
  <c r="G10" i="3"/>
  <c r="G13" i="3"/>
  <c r="G16" i="3"/>
  <c r="G19" i="3"/>
  <c r="G22" i="3"/>
  <c r="G23" i="3"/>
  <c r="G24" i="3"/>
  <c r="G25" i="3"/>
  <c r="G26" i="3"/>
  <c r="G27" i="3"/>
  <c r="G28" i="3"/>
  <c r="G29" i="3"/>
  <c r="G30" i="3"/>
  <c r="G31" i="3"/>
  <c r="G32" i="3"/>
  <c r="G33" i="3"/>
  <c r="G34" i="3"/>
  <c r="G51" i="3"/>
  <c r="G52" i="3"/>
  <c r="G53" i="3"/>
  <c r="M47" i="3" l="1"/>
  <c r="E56" i="3"/>
  <c r="E49" i="3"/>
  <c r="E54" i="3"/>
  <c r="E45" i="3"/>
  <c r="J47" i="3"/>
  <c r="Q47" i="3"/>
  <c r="E43" i="3"/>
  <c r="P39" i="3"/>
  <c r="E41" i="3"/>
  <c r="E6" i="3"/>
  <c r="E14" i="3"/>
  <c r="E17" i="3"/>
  <c r="E20" i="3"/>
  <c r="P11" i="3"/>
  <c r="E11" i="3" s="1"/>
  <c r="E37" i="3"/>
  <c r="E35" i="3"/>
  <c r="E2" i="3"/>
  <c r="E4" i="3"/>
  <c r="G56" i="3" l="1"/>
  <c r="M56" i="3" s="1"/>
  <c r="J56" i="3"/>
  <c r="G54" i="3"/>
  <c r="M54" i="3" s="1"/>
  <c r="J54" i="3"/>
  <c r="G49" i="3"/>
  <c r="M49" i="3" s="1"/>
  <c r="J49" i="3"/>
  <c r="J45" i="3"/>
  <c r="G45" i="3"/>
  <c r="M45" i="3" s="1"/>
  <c r="G43" i="3"/>
  <c r="M43" i="3" s="1"/>
  <c r="J43" i="3"/>
  <c r="G41" i="3"/>
  <c r="M41" i="3" s="1"/>
  <c r="J41" i="3"/>
  <c r="Q39" i="3"/>
  <c r="E39" i="3"/>
  <c r="J6" i="3"/>
  <c r="G6" i="3"/>
  <c r="M6" i="3" s="1"/>
  <c r="G37" i="3"/>
  <c r="M37" i="3" s="1"/>
  <c r="J37" i="3"/>
  <c r="G11" i="3"/>
  <c r="M11" i="3" s="1"/>
  <c r="J11" i="3"/>
  <c r="G20" i="3"/>
  <c r="M20" i="3" s="1"/>
  <c r="J20" i="3"/>
  <c r="G17" i="3"/>
  <c r="M17" i="3" s="1"/>
  <c r="J17" i="3"/>
  <c r="G14" i="3"/>
  <c r="M14" i="3" s="1"/>
  <c r="J14" i="3"/>
  <c r="G35" i="3"/>
  <c r="M35" i="3" s="1"/>
  <c r="J35" i="3"/>
  <c r="Q11" i="3"/>
  <c r="J4" i="3"/>
  <c r="G4" i="3"/>
  <c r="M4" i="3" s="1"/>
  <c r="G2" i="3"/>
  <c r="J2" i="3"/>
  <c r="M2" i="3" l="1"/>
  <c r="G39" i="3"/>
  <c r="M39" i="3" s="1"/>
  <c r="J39" i="3"/>
  <c r="J13" i="1"/>
  <c r="L4" i="1"/>
  <c r="L5" i="1"/>
  <c r="L6" i="1"/>
  <c r="L7" i="1"/>
  <c r="L8" i="1"/>
  <c r="L9" i="1"/>
  <c r="L10" i="1"/>
  <c r="L11" i="1"/>
  <c r="L12" i="1"/>
  <c r="L13" i="1"/>
  <c r="L14" i="1"/>
  <c r="L15" i="1"/>
  <c r="L16" i="1"/>
  <c r="L17" i="1"/>
  <c r="L18" i="1"/>
  <c r="L19" i="1"/>
  <c r="L20" i="1"/>
  <c r="L21" i="1"/>
  <c r="L22" i="1"/>
  <c r="L23" i="1"/>
  <c r="L24" i="1"/>
  <c r="L25" i="1"/>
  <c r="L26" i="1"/>
  <c r="L27" i="1"/>
  <c r="L28" i="1"/>
  <c r="L30" i="1"/>
  <c r="L31" i="1"/>
  <c r="L32" i="1"/>
  <c r="L33" i="1"/>
  <c r="L34" i="1"/>
  <c r="L35" i="1"/>
  <c r="L36" i="1"/>
  <c r="L37" i="1"/>
  <c r="L38" i="1"/>
  <c r="L39" i="1"/>
  <c r="L3" i="1"/>
  <c r="J4" i="1"/>
  <c r="J5" i="1"/>
  <c r="J6" i="1"/>
  <c r="J7" i="1"/>
  <c r="J8" i="1"/>
  <c r="J9" i="1"/>
  <c r="J10" i="1"/>
  <c r="J11" i="1"/>
  <c r="J12" i="1"/>
  <c r="J14" i="1"/>
  <c r="J15" i="1"/>
  <c r="J16" i="1"/>
  <c r="J17" i="1"/>
  <c r="J18" i="1"/>
  <c r="J19" i="1"/>
  <c r="J20" i="1"/>
  <c r="J21" i="1"/>
  <c r="J22" i="1"/>
  <c r="J23" i="1"/>
  <c r="J24" i="1"/>
  <c r="J25" i="1"/>
  <c r="J26" i="1"/>
  <c r="J27" i="1"/>
  <c r="J28" i="1"/>
  <c r="J29" i="1"/>
  <c r="J30" i="1"/>
  <c r="J31" i="1"/>
  <c r="J32" i="1"/>
  <c r="J33" i="1"/>
  <c r="J34" i="1"/>
  <c r="J35" i="1"/>
  <c r="J36" i="1"/>
  <c r="J37" i="1"/>
  <c r="J38" i="1"/>
  <c r="J39" i="1"/>
  <c r="J40" i="1"/>
  <c r="J3" i="1"/>
  <c r="G58" i="3" l="1"/>
  <c r="H60" i="3" s="1"/>
  <c r="L3" i="20"/>
  <c r="G156" i="20" l="1"/>
  <c r="G157" i="20" s="1"/>
  <c r="L1" i="28"/>
  <c r="J5" i="23"/>
  <c r="G164" i="23"/>
  <c r="G165" i="23" s="1"/>
  <c r="J2" i="23"/>
  <c r="L2" i="24"/>
  <c r="L1" i="24"/>
  <c r="L5" i="24"/>
  <c r="L7" i="24"/>
  <c r="L6" i="24"/>
  <c r="L8" i="24"/>
  <c r="L4" i="24"/>
  <c r="L3" i="24"/>
  <c r="L1" i="23"/>
  <c r="L2" i="20"/>
  <c r="N3" i="20" s="1"/>
  <c r="I3" i="24" l="1"/>
  <c r="N1" i="24" l="1"/>
  <c r="M1" i="24"/>
  <c r="O1" i="24"/>
  <c r="K8" i="24" l="1"/>
  <c r="N8" i="24"/>
  <c r="P1" i="24"/>
</calcChain>
</file>

<file path=xl/sharedStrings.xml><?xml version="1.0" encoding="utf-8"?>
<sst xmlns="http://schemas.openxmlformats.org/spreadsheetml/2006/main" count="2082" uniqueCount="256">
  <si>
    <t>ITEM</t>
  </si>
  <si>
    <t>ESPECIFICAÇÃO DO PRODUTO</t>
  </si>
  <si>
    <t>UND</t>
  </si>
  <si>
    <t>CATMAT</t>
  </si>
  <si>
    <t>QUANT</t>
  </si>
  <si>
    <t>Banco de Preços</t>
  </si>
  <si>
    <t>Compras.Gov</t>
  </si>
  <si>
    <t>Média Ponderada</t>
  </si>
  <si>
    <t>V. UNIT.</t>
  </si>
  <si>
    <t>V.TOTAL</t>
  </si>
  <si>
    <t>Média P.</t>
  </si>
  <si>
    <t>QTD de Preços</t>
  </si>
  <si>
    <t>QTD  de Preços</t>
  </si>
  <si>
    <t>KG</t>
  </si>
  <si>
    <t>UND 180G</t>
  </si>
  <si>
    <t>CX 170G</t>
  </si>
  <si>
    <t>PCT 500G</t>
  </si>
  <si>
    <t>PCT 400G</t>
  </si>
  <si>
    <t>PCT 200G</t>
  </si>
  <si>
    <t>LT</t>
  </si>
  <si>
    <t>PCT 350G</t>
  </si>
  <si>
    <t>UND 400G</t>
  </si>
  <si>
    <t>PCT   500G</t>
  </si>
  <si>
    <t>PCT 250G</t>
  </si>
  <si>
    <t>PCT 100G</t>
  </si>
  <si>
    <t>UND 300G</t>
  </si>
  <si>
    <t>UND 340G</t>
  </si>
  <si>
    <t>500 ML</t>
  </si>
  <si>
    <t>UND 900 ML</t>
  </si>
  <si>
    <t>UND 250G</t>
  </si>
  <si>
    <t>UND 500 ML</t>
  </si>
  <si>
    <t>UND 125G</t>
  </si>
  <si>
    <t>BDJ C/ 30</t>
  </si>
  <si>
    <t>VALOR TOTAL GLOBAL</t>
  </si>
  <si>
    <r>
      <t>FLOCÃO DE MILHO –</t>
    </r>
    <r>
      <rPr>
        <sz val="10"/>
        <color theme="1"/>
        <rFont val="Cambria"/>
        <family val="1"/>
      </rPr>
      <t xml:space="preserve"> Tipo Flocada; Cor amarela, cheiro e sabor próprio com ausência de umidade, sujidades, fermentação, ranço, parasitas ou larvas. Armazenadqeo em Embalagens Plásticas. Composto Predominantemente por Farinha de Milho Flocada, Sem Glútem e Validade Mínima de 6 Meses, Embalagem com 500g: Característica Adcional: Grão Amarelo. Ingrediente adicional: Fortificada com Ferro e Ácido Fólico. Apresentação: Pré- Cozida. </t>
    </r>
    <r>
      <rPr>
        <b/>
        <sz val="10"/>
        <color theme="1"/>
        <rFont val="Cambria"/>
        <family val="1"/>
      </rPr>
      <t>COD. 459017</t>
    </r>
  </si>
  <si>
    <r>
      <t>AÇÚCAR CRISTAL BRANCO</t>
    </r>
    <r>
      <rPr>
        <sz val="10"/>
        <color theme="1"/>
        <rFont val="Cambria"/>
        <family val="1"/>
      </rPr>
      <t xml:space="preserve"> - OBTIDO PELA MISTURA DA CANA DE AÇÚCAR, COM ASPECTO, COR CHEIRO PRÓPRIO E SABOR DOCE, ISENTO DE SUJIDADE, PARASITAS, MATERIAIS TERROSOS E DETRITOS ANIMAIS OU VEGETAIS. ACONDICIONADOS EM EMBALAGENS DE 1 KG. </t>
    </r>
    <r>
      <rPr>
        <b/>
        <sz val="10"/>
        <color theme="1"/>
        <rFont val="Cambria"/>
        <family val="1"/>
      </rPr>
      <t>COD. 463988</t>
    </r>
  </si>
  <si>
    <r>
      <t xml:space="preserve">FEIJÃO CARIOCA TIPO 1 - </t>
    </r>
    <r>
      <rPr>
        <sz val="10"/>
        <color theme="1"/>
        <rFont val="Cambria"/>
        <family val="1"/>
      </rPr>
      <t xml:space="preserve">NOVO, CONSTITUÍDOS DE GRÃOS INTEIROS E SADIOS COM UNIDADE PERMITIDA DE 15%, ISENTO DE SUJIDADES E MISTURAS DE OUTRAS VARIEDADES E ESPÉCIES, ACONDICIONADAS EM SACOS PLÁSTICOS DE 1 KG. COM VALIDADE, NO MÍNIMO, DE 6 MESES. </t>
    </r>
    <r>
      <rPr>
        <b/>
        <sz val="10"/>
        <color theme="1"/>
        <rFont val="Cambria"/>
        <family val="1"/>
      </rPr>
      <t>COD. 464553</t>
    </r>
  </si>
  <si>
    <r>
      <t>ARROZ TIPO 1 PARBOLIZADO</t>
    </r>
    <r>
      <rPr>
        <sz val="10"/>
        <color theme="1"/>
        <rFont val="Cambria"/>
        <family val="1"/>
      </rPr>
      <t xml:space="preserve"> - SEM GLÚTEN CONSTITUÍDOS DE GRÃOS INTEIROS, COM TEOR DE UMIDADE MÁXIMA DE 15% ISENTO DE SUJIDADES E MISTURAS DE OUTRAS VARIEDADES E ESPÉCIES, ACONDICIONADAS EM SACOS DE 1 KG. </t>
    </r>
    <r>
      <rPr>
        <b/>
        <sz val="10"/>
        <color theme="1"/>
        <rFont val="Cambria"/>
        <family val="1"/>
      </rPr>
      <t>COD. 458908</t>
    </r>
  </si>
  <si>
    <r>
      <t xml:space="preserve">AMIDO DE MILHO - </t>
    </r>
    <r>
      <rPr>
        <sz val="10"/>
        <color theme="1"/>
        <rFont val="Cambria"/>
        <family val="1"/>
      </rPr>
      <t xml:space="preserve">SABORIZADO, TIPO CREMOGEMA, AMIDO DE MILHO COM AÇÚCAR, VITAMINAS (A E C), SAIS MINERAIS (CÁLCIO, FÓSFORO), AROMATIZANTE E CORANTE URUCUM. EMBALAGEM INTACTA E LIVRE DE CONTAMINANTES. TRADICIONAL, MORANGO OU CHOCOLATE EMBALAGEM 180G.   </t>
    </r>
    <r>
      <rPr>
        <b/>
        <sz val="10"/>
        <color theme="1"/>
        <rFont val="Cambria"/>
        <family val="1"/>
      </rPr>
      <t>COD. 459077</t>
    </r>
  </si>
  <si>
    <r>
      <t>AVEIA EM FLOCO</t>
    </r>
    <r>
      <rPr>
        <sz val="10"/>
        <color theme="1"/>
        <rFont val="Cambria"/>
        <family val="1"/>
      </rPr>
      <t xml:space="preserve"> - UM CEREAL RICO EM PROTEÍNAS, FERRO, MAGNÉSIO, FÓSFORO, ZINCO, MANGANÊS, VITAMINA B1 E VITAMINA B5, ALÉM DE SER EXCELENTE FONTE DE FIBRAS SOLÚVEIS, APRESENTAÇÃO: EM FLOCOS FINOS. </t>
    </r>
    <r>
      <rPr>
        <b/>
        <sz val="10"/>
        <color theme="1"/>
        <rFont val="Cambria"/>
        <family val="1"/>
      </rPr>
      <t>COD. 460501</t>
    </r>
  </si>
  <si>
    <r>
      <t>FARINHA DE MANDIOCA</t>
    </r>
    <r>
      <rPr>
        <sz val="10"/>
        <color theme="1"/>
        <rFont val="Cambria"/>
        <family val="1"/>
      </rPr>
      <t xml:space="preserve"> - CRUA, SECA, FINA, TIPO 1,EM EMBALAGEM POLIETILENO ATÓXICO, RESISTÊNCIA, TRANSPARENTE, COM 01 KG.EMBALAGEM CONTENDO IDENTIFICAÇÃO DO PRODUTO, MARCA DO FABRICANTE, DATA DE FABRICAÇÃO E DATA DE VALIDADE, COM REGISTRO NO MINISTÉRIO DA AGRICULTURA. </t>
    </r>
    <r>
      <rPr>
        <b/>
        <sz val="10"/>
        <color theme="1"/>
        <rFont val="Cambria"/>
        <family val="1"/>
      </rPr>
      <t>COD. 458920</t>
    </r>
  </si>
  <si>
    <r>
      <t>MACARRÃO ESPAGUETE -</t>
    </r>
    <r>
      <rPr>
        <sz val="10"/>
        <color theme="1"/>
        <rFont val="Cambria"/>
        <family val="1"/>
      </rPr>
      <t xml:space="preserve"> FORMATO ESPAGUETE, COR AMARELADA, OBTIDA PELO AMASSAMENTO DA FARINHA DE TRIGO ESPECIAL, OVOS E DEMAIS SUBSTÂNCIA PERMITIDAS, ISENTAS DE CORANTES ARTIFICIAIS, SUJIDADES, PARASITAS, LARVAS E DETRITOS ANIMAIS OU VEGETAIS, ACONDICIONADAS EM SACOS PLÁSTICOS DE 500G. </t>
    </r>
    <r>
      <rPr>
        <b/>
        <sz val="10"/>
        <color theme="1"/>
        <rFont val="Cambria"/>
        <family val="1"/>
      </rPr>
      <t>COD. 458951</t>
    </r>
  </si>
  <si>
    <r>
      <t>LEITE EM PÓ INTEGRAL</t>
    </r>
    <r>
      <rPr>
        <sz val="10"/>
        <color theme="1"/>
        <rFont val="Cambria"/>
        <family val="1"/>
      </rPr>
      <t xml:space="preserve"> - UNIDADE EMBALADA EM EMBALAGENS HERMÉTICAS COM FILMES METALIZADOS E LAMINADOS DE 200G. COM TEOR DE LIPÍDIO DE 26% DE ACORDO COM A LEGISLAÇÃO VIGENTE E REGISTRO DO MINISTÉRIO DA AGRICULTURA, SIF. </t>
    </r>
    <r>
      <rPr>
        <b/>
        <sz val="10"/>
        <color theme="1"/>
        <rFont val="Cambria"/>
        <family val="1"/>
      </rPr>
      <t>COD. 459637</t>
    </r>
  </si>
  <si>
    <r>
      <t>IOGURTE</t>
    </r>
    <r>
      <rPr>
        <sz val="10"/>
        <color theme="1"/>
        <rFont val="Cambria"/>
        <family val="1"/>
      </rPr>
      <t xml:space="preserve"> – POLPA DE POLPA DE MORANGO OBTIDO DE LEITE PASTEURIZADO COM CONSISTÊNCIA CREMOSA OU FIRME, EM EMBALAGENS DE 1 LITRO, COM VALIDADE NO MÁXIMO DE 45 DIAS. A EMBALAGEM DEVERÁ CONTER EXTERNAMENTE OS DADOS DE IDENTIFICAÇÃO, PROCEDÊNCIA, INFORMAÇÃO NUTRICIONAL, N° DE LOTE, DATA DE VALIDADE, QUANTIDADE DE PRODUTO, N° DE REGISTRO, DO MINISTÉRIO DA AGRICULTURA/SIF E CARIMBO DE INSPEÇÃO.  COD. 339482</t>
    </r>
  </si>
  <si>
    <r>
      <t>BISCOITO DOCE</t>
    </r>
    <r>
      <rPr>
        <sz val="10"/>
        <color theme="1"/>
        <rFont val="Cambria"/>
        <family val="1"/>
      </rPr>
      <t xml:space="preserve"> - TIPO MARIA E DEVERÁ SER FABRICADO A PARTIR DE MATÉRIAS PRIMAS LIMPO, NÃO DEVEM ESTAR AMASSADO OU COM CARACTERES ORGANOLÉPTICOS ANORMAIS. EMBALAGEM: SACO DE POLIETILENO, ATÓXICO, RESISTENTE, LACRADO, CONTENDO 350G.  232236</t>
    </r>
  </si>
  <si>
    <r>
      <t>BISCOITO COM RECHEIO DE GOIABADA, TIPO LANCHINHO</t>
    </r>
    <r>
      <rPr>
        <sz val="10"/>
        <color theme="1"/>
        <rFont val="Cambria"/>
        <family val="1"/>
      </rPr>
      <t xml:space="preserve">. CARACTERÍSTICAS ADICIONAIS RECHEIO GOIABADA, 0% GORDURA TRANS. BISCOITO DOCE, TIPO MAISENA, DIVERSAS FORMATAÇÕES, COMPOSIÇÃO BÁSICA FARINHA DE TRIGO, GORDURA VEGETAL HIDROGENADA, AÇÚCAR E OUTRAS SUBSTÂNCIAS PERMITIDAS, ACONDICIONADO EM SACO PLÁSTICO IMPERMEÁVEL, FECHADO, COM 400G. AS EMBALAGENS DEVEM CONTER EXTERNAMENTE OS DADOS DE IDENTIFICAÇÃO, PROCEDÊNCIA, INFORMAÇÕES NUTRICIONAIS, NÚMERO DE LOTE, DATA DE VALIDADE, QUANTIDADE DE PRODUTO. VALIDADE MÍNIMA DE 6 MESES A PARTIR DA DATA DE ENTREGA.EMBALAGEM COM 20 UNIDADES DE 20G (400 GR. TOTAL).  COD. 323405 </t>
    </r>
  </si>
  <si>
    <r>
      <t>BOLACHA SALGADA</t>
    </r>
    <r>
      <rPr>
        <sz val="10"/>
        <color theme="1"/>
        <rFont val="Cambria"/>
        <family val="1"/>
      </rPr>
      <t xml:space="preserve"> - TIPO CREAM CRACKER, INGREDIENTES: FARINHA DE TRIGO ENRIQUECIDA COM FERRO E ÁCIDO FÓLICO, AMIDO DE MILHO E DEMAIS INGREDIENTES PERMITIDOS PELA LEGISLAÇÃO VIGENTE, PACOTE DE 350G, </t>
    </r>
    <r>
      <rPr>
        <b/>
        <sz val="10"/>
        <color theme="1"/>
        <rFont val="Cambria"/>
        <family val="1"/>
      </rPr>
      <t>COD. 456468</t>
    </r>
  </si>
  <si>
    <r>
      <t xml:space="preserve">MILHO DE PIPOCA – </t>
    </r>
    <r>
      <rPr>
        <sz val="10"/>
        <color theme="1"/>
        <rFont val="Cambria"/>
        <family val="1"/>
      </rPr>
      <t>QUALIDADE TIPO 1</t>
    </r>
    <r>
      <rPr>
        <b/>
        <sz val="10"/>
        <color theme="1"/>
        <rFont val="Cambria"/>
        <family val="1"/>
      </rPr>
      <t xml:space="preserve"> </t>
    </r>
    <r>
      <rPr>
        <sz val="10"/>
        <color theme="1"/>
        <rFont val="Cambria"/>
        <family val="1"/>
      </rPr>
      <t>GRUPO DURO. CLASSE: AMARELA. FORMATO ESTOURADO: TIPO IRREGULAR/BUTTERFLY. COD 462122.</t>
    </r>
  </si>
  <si>
    <r>
      <t>CAFÉ TORRADO</t>
    </r>
    <r>
      <rPr>
        <sz val="10"/>
        <color theme="1"/>
        <rFont val="Cambria"/>
        <family val="1"/>
      </rPr>
      <t xml:space="preserve"> - E MOÍDO 250 GRAMA DE PRIMEIRA QUALIDADE, EMBALADO. CAFÉ, APRESENTAÇÃO: TORRADO MOÍDO, INTENSIDADE: MÉDIA, TIPO: TRADICIONAL.</t>
    </r>
    <r>
      <rPr>
        <b/>
        <sz val="10"/>
        <color theme="1"/>
        <rFont val="Cambria"/>
        <family val="1"/>
      </rPr>
      <t>COD. 463583</t>
    </r>
  </si>
  <si>
    <r>
      <t xml:space="preserve">COLORAL- </t>
    </r>
    <r>
      <rPr>
        <sz val="10"/>
        <color theme="1"/>
        <rFont val="Cambria"/>
        <family val="1"/>
      </rPr>
      <t xml:space="preserve">EM PÓ FINO, HOMOGÊNEO, OBTIDO DE FRUTOS MADUROS DE ESPÉCIMES GENUÍNOS, GRÃOS, LIMPOS, DESSECADOS E MOÍDOS, DE COLORAÇÃO VERMELHO INTENSO, COM ASPECTO, COR E SABOR PRÓPRIOS, ISENTOS DE MATÉRIAS ESTRANHOS A SUA ESPÉCIE, ACONDICIONADO EM SACO PLÁSTICO TRANSPARENTES, ATÓXICO, RESISTENTE E HERMETICAMENTE VEDADO, UNIDADE COM 100G. </t>
    </r>
    <r>
      <rPr>
        <b/>
        <sz val="10"/>
        <color theme="1"/>
        <rFont val="Cambria"/>
        <family val="1"/>
      </rPr>
      <t>COD. 463937</t>
    </r>
  </si>
  <si>
    <r>
      <t>CONDIMENTO (COMINHO) -</t>
    </r>
    <r>
      <rPr>
        <sz val="10"/>
        <color theme="1"/>
        <rFont val="Cambria"/>
        <family val="1"/>
      </rPr>
      <t xml:space="preserve"> EM PÓ, DESTINADO A TEMPERAR ALIMENTOS, ASPECTO, COR CHEIRO E SABOR PRÓPRIOS, MOÍDO, DEVERÁ APRESENTAR-SE LIVRE DE PARASITAS E DE QUALQUER SUBSTÂNCIA CONTAMINANTE, SEM TRAÇOS BRANCOS OU MOFO E SUJIDADES. EMBALAGEM PLÁSTICA ATÓXICA, INTACTA, CONTENDO INFORMAÇÕES SOBRE O PRODUTO E PRAZO DE VALIDADE. ACONDICIONADO EM EMBALAGEM DE 100G. </t>
    </r>
    <r>
      <rPr>
        <b/>
        <sz val="10"/>
        <color theme="1"/>
        <rFont val="Cambria"/>
        <family val="1"/>
      </rPr>
      <t>COD. 463891</t>
    </r>
  </si>
  <si>
    <r>
      <t xml:space="preserve">DOCE EM TABLETE TIPO GOIBADA. </t>
    </r>
    <r>
      <rPr>
        <sz val="10"/>
        <color theme="1"/>
        <rFont val="Cambria"/>
        <family val="1"/>
      </rPr>
      <t>CONSISTÊNCIA FIRME. VALIDADE DE 03 MESES APÓS DATA DE FABRICAÇÃO. EMBALACEM PRINCIPAL APROXIMADAMENTE 750G. TABLETES ACONDICIONADOS EM EMBALAGEM INDIVIDUAL ATÓXICA COM 20 UNIDADES, COM NO MÍNIMO 15G A 20G CADA. RESOLUÇÃO NORMATIVA N.9/78 – ANVISA.</t>
    </r>
    <r>
      <rPr>
        <b/>
        <sz val="10"/>
        <color theme="1"/>
        <rFont val="Cambria"/>
        <family val="1"/>
      </rPr>
      <t>COD.462679</t>
    </r>
  </si>
  <si>
    <r>
      <t>EXTRATO DE TOMATE</t>
    </r>
    <r>
      <rPr>
        <sz val="10"/>
        <color theme="1"/>
        <rFont val="Cambria"/>
        <family val="1"/>
      </rPr>
      <t xml:space="preserve"> - CONCENTRADO, RESULTANTE DA CONCENTRAÇÃO DA POLPA DE TOMATE POR PROCESSO TECNOLÓGICO, PREPARADO COM FRUTOS MADUROS SELECIONADOS, SEM PELES, SEM SEMENTES E CORANTES ARTIFICIAIS, ISENTA DE SUJIDADE E FERMENTAÇÃO, ACONDICIONADAS EM EMBALAGENS TETRAPAK DE 340G CADA. </t>
    </r>
    <r>
      <rPr>
        <b/>
        <sz val="10"/>
        <color theme="1"/>
        <rFont val="Cambria"/>
        <family val="1"/>
      </rPr>
      <t>COD. 459670</t>
    </r>
  </si>
  <si>
    <r>
      <t>FARINHA LÁCTEA -</t>
    </r>
    <r>
      <rPr>
        <sz val="10"/>
        <color theme="1"/>
        <rFont val="Cambria"/>
        <family val="1"/>
      </rPr>
      <t xml:space="preserve"> ENRIQUECIDA COM FERRO E ÁCIDO FÓLICO, VITAMINAS E MINERAIS. EMBALAGENS COM PESO LÍQUIDO DE 400G. </t>
    </r>
    <r>
      <rPr>
        <b/>
        <sz val="10"/>
        <color theme="1"/>
        <rFont val="Cambria"/>
        <family val="1"/>
      </rPr>
      <t>COD. 463974</t>
    </r>
  </si>
  <si>
    <r>
      <t>LEITE DE COCO GARRAFA –</t>
    </r>
    <r>
      <rPr>
        <sz val="10"/>
        <color theme="1"/>
        <rFont val="Cambria"/>
        <family val="1"/>
      </rPr>
      <t xml:space="preserve"> PASTEURIZADO, UNIFORME SEM GRUMOS, COR AROMA E ODOR CARACTERÍSTICA, NÃO RANÇOSO, ACONDICIONADO EM EMBALAGEM (RÓTULO) DOS INGREDIENTES, VALOR NUTRICIONAL, PESO, FORNECEDOR, DATA DE FABRICAÇÃO E VALIDADE. ISENTO DE SUJIDADES, PARASITAS, LARVAS E MATERIAL ESTRANHO. VALIDADE MÍNIMA DE 06 (SEIS) MESES, EMBALAGEM COM 500ML.  A CONTAR DA DATA DE ENTREGA. </t>
    </r>
    <r>
      <rPr>
        <b/>
        <sz val="10"/>
        <color theme="1"/>
        <rFont val="Cambria"/>
        <family val="1"/>
      </rPr>
      <t>COD. 464012</t>
    </r>
  </si>
  <si>
    <r>
      <t>MILHO PARA MUNGUNZÁ -</t>
    </r>
    <r>
      <rPr>
        <sz val="10"/>
        <color theme="1"/>
        <rFont val="Cambria"/>
        <family val="1"/>
      </rPr>
      <t xml:space="preserve"> GRÃOS DE MILHO AMARELO, COM ASPECTO, COR, CHEIRO E SABOR PRÓPRIOS COM AUSÊNCIA DE UMIDADE, FERMENTAÇÃO, RANÇO, ISENTO DE SUJIDADES, PARASITAS E LARVAS. EMBALAGEM DE 500G, EM SACOS PLÁSTICOS TRANSPARENTES E ATÓXICOS, LIMPOS NÃO VIOLADOS. A EMBALAGEM DEVERÁ CONTER OS DADOS DE IDENTIFICAÇÃO E PROCEDÊNCIA, INFORMAÇÃO NUTRICIONAL, DATA DE VALIDADE, QUANTIDADE DO PRODUTO. O PRODUTO DEVERÁ APRESENTAR VALIDADE MÍNIMA DE 05(CINCO) MESES. PCT 500G. </t>
    </r>
    <r>
      <rPr>
        <b/>
        <sz val="10"/>
        <color theme="1"/>
        <rFont val="Cambria"/>
        <family val="1"/>
      </rPr>
      <t>COD. 279262</t>
    </r>
  </si>
  <si>
    <r>
      <t>ÓLEO DE SOJA</t>
    </r>
    <r>
      <rPr>
        <sz val="10"/>
        <color theme="1"/>
        <rFont val="Cambria"/>
        <family val="1"/>
      </rPr>
      <t xml:space="preserve"> – REFINADO, OBTIDO DE ESPÉCIE VEGETAL, ISENTO DE RANÇO E SUBSTÂNCIAS ESTRANHAS, ACONDICIONADO EM GARRAFAS DE PLÁSTICO COM 900 ML. </t>
    </r>
    <r>
      <rPr>
        <b/>
        <sz val="10"/>
        <color theme="1"/>
        <rFont val="Cambria"/>
        <family val="1"/>
      </rPr>
      <t>COD. 463692</t>
    </r>
  </si>
  <si>
    <r>
      <t>MARGARINA</t>
    </r>
    <r>
      <rPr>
        <sz val="10"/>
        <color theme="1"/>
        <rFont val="Cambria"/>
        <family val="1"/>
      </rPr>
      <t xml:space="preserve"> - VEGETAL CREMOSA, COMPOSTO DE GORDURA E LEITE, PODENDO CONTER VITAMINA E OUTRAS SUBSTÂNCIAS PERMITIDAS, COM ASPECTO, COR, CHEIRO E SABOR PRÓPRIOS, ACONDICIONADOS EM POTE PLÁSTICO ATÓXICO COM 250G. </t>
    </r>
    <r>
      <rPr>
        <b/>
        <sz val="10"/>
        <color theme="1"/>
        <rFont val="Cambria"/>
        <family val="1"/>
      </rPr>
      <t>COD. 463699</t>
    </r>
  </si>
  <si>
    <r>
      <t>SAL REFINADO</t>
    </r>
    <r>
      <rPr>
        <sz val="10"/>
        <color theme="1"/>
        <rFont val="Cambria"/>
        <family val="1"/>
      </rPr>
      <t xml:space="preserve"> - ADICIONADO DE CLORETO DE SÓDIO E SAIS DE IODO, ACONDICIONADO EM SACO PLÁSTICO TRANSPARENTE, PESANDO 1 KG. </t>
    </r>
    <r>
      <rPr>
        <b/>
        <sz val="10"/>
        <color theme="1"/>
        <rFont val="Cambria"/>
        <family val="1"/>
      </rPr>
      <t>COD. 461092</t>
    </r>
  </si>
  <si>
    <r>
      <t>VINAGRE</t>
    </r>
    <r>
      <rPr>
        <sz val="10"/>
        <color theme="1"/>
        <rFont val="Cambria"/>
        <family val="1"/>
      </rPr>
      <t xml:space="preserve"> - PRODUTO NATURAL FERMENTAÇÃO ACÉTICO SIMPLES, ISENTOS DE CORANTES ARTIFICIAIS, ÁCIDOS ORGÂNICOS E MINERAIS ESTRANHOS, LIVRE DE SUJIDADES, MATERIAL TERROSO, DETRITOS DE ANIMAIS E VEGETAIS, ACONDICIONADO EM FRASCO PLÁSTICO DE 500 ML E COM TAMPA INVIOLÁVEL HERMETICAMENTE. </t>
    </r>
    <r>
      <rPr>
        <b/>
        <sz val="10"/>
        <color theme="1"/>
        <rFont val="Cambria"/>
        <family val="1"/>
      </rPr>
      <t>COD. 217096</t>
    </r>
  </si>
  <si>
    <r>
      <t>CARNE MOÍDA</t>
    </r>
    <r>
      <rPr>
        <sz val="10"/>
        <color theme="1"/>
        <rFont val="Cambria"/>
        <family val="1"/>
      </rPr>
      <t xml:space="preserve"> – CARNE BOVINA IN NATURA, TIPO CORTE: PALETA (PÁ), APRESENTAÇÃO: MOIDA, ESTADO DE CONSERVAÇÃO: CONGELADA. NÃO AMOLECIDO E NEM PEGAJOSA, COR PRÓPRIA SEM MANCHAS ESVERDEADA, CHEIRO E SABOR PRÓPRIO, COM AUSÊNCIA DE SUJIDADES, PARASITOS E LARVAS. INSPECIONADO PELO MINISTÉRIO DA AGRICULTURA (SIF OU SIE).  </t>
    </r>
    <r>
      <rPr>
        <b/>
        <sz val="10"/>
        <color theme="1"/>
        <rFont val="Cambria"/>
        <family val="1"/>
      </rPr>
      <t>CÓD.447393</t>
    </r>
  </si>
  <si>
    <r>
      <t xml:space="preserve">CARNE DE PALETA – </t>
    </r>
    <r>
      <rPr>
        <sz val="10"/>
        <color theme="1"/>
        <rFont val="Cambria"/>
        <family val="1"/>
      </rPr>
      <t xml:space="preserve">CARNE BOVINA IN NATURA, TIPO CORTE: PALETA (PÁ), APRESENTAÇÃO: CORTADA EM CUBOS, ESTADO DE CONSERVAÇÃO: CONGELADO(A).  NÃO AMOLECIDO E NEM PEGAJOSO, COR PRÓPRIA SEM MANCHAS ESVERDEADA, CHEIRO E SABOR PRÓPRIO, COM AUSÊNCIA DE SUJIDADES, PARASITOS E LARVAS. INSPECIONADO PELO MINISTÉRIO DA AGRICULTURA COM SELO SIF OU SIE. </t>
    </r>
    <r>
      <rPr>
        <b/>
        <sz val="10"/>
        <color theme="1"/>
        <rFont val="Cambria"/>
        <family val="1"/>
      </rPr>
      <t>CÓD.449723</t>
    </r>
  </si>
  <si>
    <r>
      <t>CARNE TIPO CHARQUE</t>
    </r>
    <r>
      <rPr>
        <sz val="10"/>
        <color theme="1"/>
        <rFont val="Cambria"/>
        <family val="1"/>
      </rPr>
      <t xml:space="preserve">. PRODUTO PREPARADO COM CARNE BOVINA DIANTEIRA, DESSECADA, DE CONSISTÊNCIA FIRME COM ASPECTO, COR, ODOR E SABOR PRÓPRIOS E INERENTES AO PRODUTO. ISENTO DE SUJIDADES, MATERIAIS ESTRANHOS, LARVAS, TERROSOS, DETRITOS VEGETAIS OU PARASITAS. ACONDICIONADA EM SACO PLÁSTICO TRANSPARENTE E ATÓXICO. EM EMBALAGENS DE NO MÁXIMO 5 KG E ACONDICIONADAS EM EMBALAGEM DE PAPELÃO DE ALTA DESSIDADE, LACRADA E ROTULADA, QUE CONTENHAM ESPECIFICADOS O LOCAL DE ORIGEM DO PRODUTO, PESO, DATA DA EMBALAGEM, E DATA DE VENCIMENTO. A EMBALAGEM DEVE CONTER A VALIDADE DE NO MÍNIMO 04 MESES, COM REGISTROS OBRIGATÓRIOS DO MINISTÉRIO DA AGRICULTURA, INSPECIONADA PELO SIF, COM PERCENTUAL MÁXIMO DE GORDURA DE 20%. COD. </t>
    </r>
    <r>
      <rPr>
        <b/>
        <sz val="10"/>
        <color theme="1"/>
        <rFont val="Cambria"/>
        <family val="1"/>
      </rPr>
      <t>447732</t>
    </r>
  </si>
  <si>
    <r>
      <t xml:space="preserve">FÍGADO BOVINO </t>
    </r>
    <r>
      <rPr>
        <sz val="10"/>
        <color theme="1"/>
        <rFont val="Cambria"/>
        <family val="1"/>
      </rPr>
      <t xml:space="preserve">- PEÇA CONGELADA, CARNE LIMPA E SEM GORDURA, EMBALADAS EM SACO POLIETILENO TRANSPARENTES CONTENDO O LOCAL DA ORIGEM DO PRODUTO, IDENTIFICAÇÃO DO FABRICANTE, PESO E DATA DE EMBALAGEM E INSPECIONADA PELO SIF OU SIE. </t>
    </r>
    <r>
      <rPr>
        <b/>
        <sz val="10"/>
        <color theme="1"/>
        <rFont val="Cambria"/>
        <family val="1"/>
      </rPr>
      <t>COD. 447484</t>
    </r>
  </si>
  <si>
    <r>
      <t>SARDINHAS COM MOLHO DE TOMATE</t>
    </r>
    <r>
      <rPr>
        <sz val="10"/>
        <color theme="1"/>
        <rFont val="Cambria"/>
        <family val="1"/>
      </rPr>
      <t xml:space="preserve"> - EM LATADA EM FOLHA DE FLANDRES E VERNIZ SANITÁRIO, SARDINHA EM CONSERVA ELABORADO COM PESCADO ÍNTEGRO, FRESCO, LIMPO E VISCERADO, SEM ESCAMAS, SEM ESPINHAS, CONSERVADA EM ÓLEO COMESTÍVEL COM SAL. RÓTULO COM VALOR NUTRICIONAL DATA DE VALIDADE E LOTE EM UNIDADE DE 125G. </t>
    </r>
    <r>
      <rPr>
        <b/>
        <sz val="10"/>
        <color theme="1"/>
        <rFont val="Cambria"/>
        <family val="1"/>
      </rPr>
      <t>COD. 449007</t>
    </r>
  </si>
  <si>
    <r>
      <t>OVOS DE GALINHA TIPO 1</t>
    </r>
    <r>
      <rPr>
        <sz val="10"/>
        <color theme="1"/>
        <rFont val="Cambria"/>
        <family val="1"/>
      </rPr>
      <t xml:space="preserve"> - UNIDADE MÉDIA ISENTA DE SUJIDADES, FUNGOS E SUBSTÂNCIA TÓXICOS, ACONDICIONADOS EM BANDEJA APROPRIADA COM 30 UNIDADES. COM INSPEÇÃO DO SIF OU SIE. </t>
    </r>
    <r>
      <rPr>
        <b/>
        <sz val="10"/>
        <color theme="1"/>
        <rFont val="Cambria"/>
        <family val="1"/>
      </rPr>
      <t>COD. 467577</t>
    </r>
  </si>
  <si>
    <r>
      <t xml:space="preserve">PEITO DE FRANGO – </t>
    </r>
    <r>
      <rPr>
        <sz val="10"/>
        <color rgb="FF333333"/>
        <rFont val="Cambria"/>
        <family val="1"/>
      </rPr>
      <t>PEITO DE FRANGO, COM PELE, COM OSSO, EMBALAGEM PRIMÁRIA PLÁSTICA DE 1 KG. O GÊNERO ALIMENTÍCIO SÓ PODERÁ SER ADQUIRIDO SE COMPROVADA INSPEÇÃO SIF/DIPOA, COM BOA QUALIDADE. ASPECTO, COR, CHEIRO E SABOR PRÓPRIO QUE CARACTERIZE SER DE PRIMEIRA, EMBALAGEM DE POLIETILENO COM ETIQUETA DE IDENTIFICAÇÃO DA DATA DE EMBALAGEM/VALIDADE, PESO, MARCAS E CARIMBOS OFICIAIS DE ACORDO COM AS PORTARIAS DO MINISTÉRIO DA AGRICULTURA E VIGILÂNCIA SANITÁRIA. O TRANSPORTE DEVERÁ PRESERVAR AS CARACTERÍSTICAS DO ALIMENTO CONGELADO.</t>
    </r>
    <r>
      <rPr>
        <b/>
        <sz val="10"/>
        <color rgb="FF333333"/>
        <rFont val="Cambria"/>
        <family val="1"/>
      </rPr>
      <t xml:space="preserve">COD. </t>
    </r>
    <r>
      <rPr>
        <b/>
        <sz val="10"/>
        <color theme="1"/>
        <rFont val="Cambria"/>
        <family val="1"/>
      </rPr>
      <t>447596</t>
    </r>
  </si>
  <si>
    <r>
      <t>ALHO</t>
    </r>
    <r>
      <rPr>
        <sz val="10"/>
        <color theme="1"/>
        <rFont val="Cambria"/>
        <family val="1"/>
      </rPr>
      <t xml:space="preserve"> - BULBO INTEIRO, NACIONAL, BOA QUALIDADE, FIRME E INTACTO, SEM LESÕES DE ORIGEM FICA OU MECÂNICA, PERFURAÇÕES E CORTES, TAMANHO E COLORAÇÃO UNIFORME, DEVENDO SER BEM DESENVOLVIDO, ISENTO DE SUJIDADES, PARASITAS E LARVAS. </t>
    </r>
    <r>
      <rPr>
        <b/>
        <sz val="10"/>
        <color theme="1"/>
        <rFont val="Cambria"/>
        <family val="1"/>
      </rPr>
      <t>COD. 463861</t>
    </r>
  </si>
  <si>
    <r>
      <t xml:space="preserve">BATATA INGLESA </t>
    </r>
    <r>
      <rPr>
        <sz val="10"/>
        <color theme="1"/>
        <rFont val="Cambria"/>
        <family val="1"/>
      </rPr>
      <t>– DE BOA QUALIDADE, LAVADA, NÃO DEVERÁ APRESENTAR GOLPES OU DANOS POR QUALQUER LESÃO DE ORIGEM FÍSICA OU MECÂNICA QUE AFETE SUA APARÊNCIA.</t>
    </r>
    <r>
      <rPr>
        <b/>
        <sz val="10"/>
        <color theme="1"/>
        <rFont val="Cambria"/>
        <family val="1"/>
      </rPr>
      <t xml:space="preserve"> COD. 463754</t>
    </r>
  </si>
  <si>
    <r>
      <t xml:space="preserve">BETERRABA </t>
    </r>
    <r>
      <rPr>
        <sz val="10"/>
        <color theme="1"/>
        <rFont val="Cambria"/>
        <family val="1"/>
      </rPr>
      <t xml:space="preserve">– DE BOA QUALIDADE, LAVADA, NÃO DEVERÁ APRESENTAR GOLPES OU DANOS POR QUALQUER LESÃO DE ORIGEM FÍSICA OU MECÂNICA QUE AFETA SUA APARÊNCIA. </t>
    </r>
    <r>
      <rPr>
        <b/>
        <sz val="10"/>
        <color theme="1"/>
        <rFont val="Cambria"/>
        <family val="1"/>
      </rPr>
      <t>COD. 463767</t>
    </r>
  </si>
  <si>
    <r>
      <t xml:space="preserve">TOMATE </t>
    </r>
    <r>
      <rPr>
        <sz val="10"/>
        <color theme="1"/>
        <rFont val="Cambria"/>
        <family val="1"/>
      </rPr>
      <t xml:space="preserve">– TIPO SALADA, DE BOA QUALIDADE, NÃO DEVERÁ APRESENTAR DANOS DE ORDEM FÍSICA, MECÂNICA OU BIOLÓGICA QUE AFETE A SUA APARÊNCIA. </t>
    </r>
    <r>
      <rPr>
        <b/>
        <sz val="10"/>
        <color theme="1"/>
        <rFont val="Cambria"/>
        <family val="1"/>
      </rPr>
      <t>COD. 463806</t>
    </r>
  </si>
  <si>
    <r>
      <t>PÃO, TIPO SEDINHA</t>
    </r>
    <r>
      <rPr>
        <sz val="10"/>
        <color theme="1"/>
        <rFont val="Cambria"/>
        <family val="1"/>
      </rPr>
      <t xml:space="preserve"> - PRODUTO PREPARADO COM FARINHA TRIGO, FERMENTO BIOLÓGICO, SAL, AÇÚCAR, MARGARINA PODENDO CONTER OUTRO INGREDIENTES, DESDE QUE DECLARADOS E APROVADOS PELA ANVISA 50G. </t>
    </r>
    <r>
      <rPr>
        <b/>
        <sz val="10"/>
        <color theme="1"/>
        <rFont val="Cambria"/>
        <family val="1"/>
      </rPr>
      <t>COD. 460385</t>
    </r>
  </si>
  <si>
    <r>
      <t>BOLO –</t>
    </r>
    <r>
      <rPr>
        <sz val="10"/>
        <color theme="1"/>
        <rFont val="Cambria"/>
        <family val="1"/>
      </rPr>
      <t xml:space="preserve"> TRIGO OU MESCLADO. COM ESSÊNCIA DE BAUNILHA.  PRODUTO PREPARADO COM FARINHA TRIGO, FERMENTO BIOLÓGICO, SAL AÇÚCAR, MARGARINA, OVOS, LEITE E CHOCOLATE PODENDO CONTER OUTRO INGREDIENTES, DESDE QUE DECLARADOS E APROVADOS PELA ANVISA. </t>
    </r>
    <r>
      <rPr>
        <b/>
        <sz val="10"/>
        <color theme="1"/>
        <rFont val="Cambria"/>
        <family val="1"/>
      </rPr>
      <t>COD. 476817.</t>
    </r>
  </si>
  <si>
    <t xml:space="preserve">DESCRIÇAO/ESPECIFICAÇÃO </t>
  </si>
  <si>
    <t>Empresa 01</t>
  </si>
  <si>
    <t>Empresa 02</t>
  </si>
  <si>
    <t>Empresa 03</t>
  </si>
  <si>
    <t>Média</t>
  </si>
  <si>
    <t>V. Unit. Médio</t>
  </si>
  <si>
    <t>Total de Pesquisas</t>
  </si>
  <si>
    <t>V.UNIT.</t>
  </si>
  <si>
    <t>COTA/CLASSIFICAÇÃO</t>
  </si>
  <si>
    <t>Cota de Ampla Concorrência</t>
  </si>
  <si>
    <t>Cota. Reserv. De Até 25%</t>
  </si>
  <si>
    <t>Quant</t>
  </si>
  <si>
    <t>Cota Exclusiva P/ MEI, EM e EPP</t>
  </si>
  <si>
    <t>BDJ C/ 31</t>
  </si>
  <si>
    <t>COTA DE Ampla Concorrência</t>
  </si>
  <si>
    <t>VALOR OTAL GLOBAL</t>
  </si>
  <si>
    <t>Obs: 01</t>
  </si>
  <si>
    <r>
      <t>Para fins de obtenção do preço publicos no  estimativo realizamos pesquisas nas ferramentas</t>
    </r>
    <r>
      <rPr>
        <b/>
        <i/>
        <sz val="12"/>
        <color theme="1"/>
        <rFont val="Cambria"/>
        <family val="1"/>
      </rPr>
      <t xml:space="preserve"> "Banco de Preços" (Disponível em:https://www.bancodeprecos.com.br)</t>
    </r>
    <r>
      <rPr>
        <i/>
        <sz val="12"/>
        <color theme="1"/>
        <rFont val="Cambria"/>
        <family val="1"/>
      </rPr>
      <t xml:space="preserve">  e na ferramente de pesquisa de preços disponibilizada pelo sistema </t>
    </r>
    <r>
      <rPr>
        <b/>
        <i/>
        <sz val="12"/>
        <color theme="1"/>
        <rFont val="Cambria"/>
        <family val="1"/>
      </rPr>
      <t>Compras.gov.br (www.comprasnet.gov.br/loginportalIUASG.asp)</t>
    </r>
    <r>
      <rPr>
        <i/>
        <sz val="12"/>
        <color theme="1"/>
        <rFont val="Cambria"/>
        <family val="1"/>
      </rPr>
      <t>, foi utilizado nessa planilha a média ponderada como estimativa de preço , gerado relatório. Para fins de obtenção do preço estimativo foi publicado no</t>
    </r>
    <r>
      <rPr>
        <b/>
        <i/>
        <sz val="12"/>
        <color theme="1"/>
        <rFont val="Cambria"/>
        <family val="1"/>
      </rPr>
      <t xml:space="preserve"> Diário Oficial AMUPE, </t>
    </r>
    <r>
      <rPr>
        <i/>
        <sz val="12"/>
        <color theme="1"/>
        <rFont val="Cambria"/>
        <family val="1"/>
      </rPr>
      <t>a solicitando cotação de preços para o objeto em tela.</t>
    </r>
  </si>
  <si>
    <t>Obs: 02</t>
  </si>
  <si>
    <t>Obs:03</t>
  </si>
  <si>
    <r>
      <t xml:space="preserve">De acordo da Instrução Normativa Seges </t>
    </r>
    <r>
      <rPr>
        <b/>
        <i/>
        <sz val="11"/>
        <color theme="1"/>
        <rFont val="Cambria"/>
        <family val="1"/>
      </rPr>
      <t xml:space="preserve">/Me Nº 65, de 7 de julho de 2021 </t>
    </r>
    <r>
      <rPr>
        <i/>
        <sz val="11"/>
        <color theme="1"/>
        <rFont val="Cambria"/>
        <family val="1"/>
      </rPr>
      <t>- dispõe sobre o procedimento administrativo para a realização de pesquisa de preços para aquisição de bens e contratação de serviços em geral, no âmbito da administração pública federal direta, autárquica e fundacional, o artigo 5º, IV,  IV - Pesquisa direta com, no mínimo, 3 (três) fornecedores, mediante solicitação formal de cotação, por meio de ofício ou e-mail, desde que seja apresentada justificativa da escolha desses fornecedores e que não tenham sido obtidos os orçamentos com mais de 6 (seis) meses de antecedência da data de divulgação do edital.</t>
    </r>
  </si>
  <si>
    <t>Obs: 04</t>
  </si>
  <si>
    <r>
      <t xml:space="preserve">Para fins de obtenção do valor estimado, utilizamos neste processo a </t>
    </r>
    <r>
      <rPr>
        <b/>
        <i/>
        <sz val="11"/>
        <color theme="1"/>
        <rFont val="Cambria"/>
        <family val="1"/>
      </rPr>
      <t>média ponderada,</t>
    </r>
    <r>
      <rPr>
        <i/>
        <sz val="11"/>
        <color theme="1"/>
        <rFont val="Cambria"/>
        <family val="1"/>
      </rPr>
      <t xml:space="preserve"> cuja formula encontra-se indicada na página n° 19, da apostila do modulo II do Curso Licitação de Medicamentos e Material Médico-Hospitalar, cópia anexa;</t>
    </r>
  </si>
  <si>
    <t>Amanda Gabrielly de Oliveira Nascimento</t>
  </si>
  <si>
    <t>Serv. Da Sec. De Finanças, Planejamento, Gestão e Tecnologia.</t>
  </si>
  <si>
    <t>Matricula: 989819</t>
  </si>
  <si>
    <t>Porcentagem</t>
  </si>
  <si>
    <t>% Acumulativo</t>
  </si>
  <si>
    <t>Curva A</t>
  </si>
  <si>
    <t>Curva B</t>
  </si>
  <si>
    <t>Curva C</t>
  </si>
  <si>
    <t>COTA PRINCIPAL</t>
  </si>
  <si>
    <t>COTA RESERVADA DE ATÉ 25% MEI, ME E EPP</t>
  </si>
  <si>
    <t>ESSE ITEM VAI PRECISAR SER JUSTIFICADO O ETP</t>
  </si>
  <si>
    <t xml:space="preserve">     </t>
  </si>
  <si>
    <t>AMPLA CONCORRÊNCIA</t>
  </si>
  <si>
    <t>total</t>
  </si>
  <si>
    <r>
      <t>CARNE TIPO CHARQUE</t>
    </r>
    <r>
      <rPr>
        <sz val="10"/>
        <color theme="1"/>
        <rFont val="Cambria"/>
        <family val="1"/>
      </rPr>
      <t>. PRODUTO PREPARADO COM CARNE BOVINA DIANTEIRA, DESSECADA, DE CONSISTÊNCIA FIRME COM ASPECTO, COR, ODOR E SABOR PRÓPRIOS E INERENTES AO PRODUTO. ISENTO DE SUJIDADES, MATERIAIS ESTRANHOS, LARVAS, TERROSOS, DETRITOS VEGETAIS OU PARASITAS. ACONDICIONADA EM SACO PLÁSTICO TRANSPARENTE E ATÓXICO. EM EMBALAGENS DE NO MÁXIMO 5 KG E ACONDICIONADAS EM EMBALAGEM DE PAPELÃO DE ALTA DESSIDADE, LACRADA E ROTULADA, QUE CONTENHAM ESPECIFICADOS O LOCAL DE ORIGEM DO PRODUTO, PESO, DATA DA EMBALAGEM, E DATA DE VENCIMENTO. A EMBALAGEM DEVE CONTER A VALIDADE DE NO MÍNIMO 04 MESES, COM REGISTROS OBRIGATÓRIOS DO MINISTÉRIO DA AGRICULTURA, INSPECIONADA PELO SIF, COM PERCENTUAL MÁXIMO DE GORDURA DE 20% . %.</t>
    </r>
    <r>
      <rPr>
        <b/>
        <sz val="10"/>
        <color theme="1"/>
        <rFont val="Cambria"/>
        <family val="1"/>
      </rPr>
      <t xml:space="preserve"> (NÃO SERÁ ACEITO PRODUTO DO TIPO JERKED BEEF***) </t>
    </r>
    <r>
      <rPr>
        <sz val="10"/>
        <color theme="1"/>
        <rFont val="Cambria"/>
        <family val="1"/>
      </rPr>
      <t xml:space="preserve">COD. </t>
    </r>
    <r>
      <rPr>
        <b/>
        <sz val="10"/>
        <color theme="1"/>
        <rFont val="Cambria"/>
        <family val="1"/>
      </rPr>
      <t>447732</t>
    </r>
  </si>
  <si>
    <r>
      <t>CARNE TIPO CHARQUE</t>
    </r>
    <r>
      <rPr>
        <sz val="10"/>
        <color theme="1"/>
        <rFont val="Cambria"/>
        <family val="1"/>
      </rPr>
      <t xml:space="preserve">. PRODUTO PREPARADO COM CARNE BOVINA DIANTEIRA, DESSECADA, DE CONSISTÊNCIA FIRME COM ASPECTO, COR, ODOR E SABOR PRÓPRIOS E INERENTES AO PRODUTO. ISENTO DE SUJIDADES, MATERIAIS ESTRANHOS, LARVAS, TERROSOS, DETRITOS VEGETAIS OU PARASITAS. ACONDICIONADA EM SACO PLÁSTICO TRANSPARENTE E ATÓXICO. EM EMBALAGENS DE NO MÁXIMO 5 KG E ACONDICIONADAS EM EMBALAGEM DE PAPELÃO DE ALTA DESSIDADE, LACRADA E ROTULADA, QUE CONTENHAM ESPECIFICADOS O LOCAL DE ORIGEM DO PRODUTO, PESO, DATA DA EMBALAGEM, E DATA DE VENCIMENTO. A EMBALAGEM DEVE CONTER A VALIDADE DE NO MÍNIMO 04 MESES, COM REGISTROS OBRIGATÓRIOS DO MINISTÉRIO DA AGRICULTURA, INSPECIONADA PELO SIF, COM PERCENTUAL MÁXIMO DE GORDURA DE 20%. COD.  %. </t>
    </r>
    <r>
      <rPr>
        <b/>
        <sz val="10"/>
        <color theme="1"/>
        <rFont val="Cambria"/>
        <family val="1"/>
      </rPr>
      <t>(NÃO SERÁ ACEITO PRODUTO DO TIPO JERKED BEEF***</t>
    </r>
    <r>
      <rPr>
        <sz val="10"/>
        <color theme="1"/>
        <rFont val="Cambria"/>
        <family val="1"/>
      </rPr>
      <t>)</t>
    </r>
    <r>
      <rPr>
        <b/>
        <sz val="10"/>
        <color theme="1"/>
        <rFont val="Cambria"/>
        <family val="1"/>
      </rPr>
      <t>447732</t>
    </r>
  </si>
  <si>
    <t>São lourenço da Mata, 05 de Setembro de 2025.</t>
  </si>
  <si>
    <t>G3</t>
  </si>
  <si>
    <t>G4</t>
  </si>
  <si>
    <t>G5</t>
  </si>
  <si>
    <t>G6</t>
  </si>
  <si>
    <t>G7</t>
  </si>
  <si>
    <t>G8</t>
  </si>
  <si>
    <t>COTA / CLASSIFICAÇÃO</t>
  </si>
  <si>
    <t>AMPLA PARTICIPAÇÃO</t>
  </si>
  <si>
    <t>GRUPO 01 - IN NATURA - AMPLA PARTICIPAÇÃO</t>
  </si>
  <si>
    <t xml:space="preserve">GRUPO 03 - CEREAIS E DERIVADOS - COTA PRINCIPAL </t>
  </si>
  <si>
    <t>GRUPO 04 - CEREAIS E DERIVADOS - COTA RESERVADA</t>
  </si>
  <si>
    <t xml:space="preserve">GRUPO 05 - PROCESSADOS - COTA PRINCIPAL </t>
  </si>
  <si>
    <t>GRUPO 06 - PROCESSADOS - COTA RESERVADA</t>
  </si>
  <si>
    <t xml:space="preserve">GRUPO 07 - CARNE, OVOS E  PERECIVEIS - COTA PRINCIPAL </t>
  </si>
  <si>
    <t>GRUPO 08 - CARNES , OVO E PERECIVEIS - COTA RESERVADA</t>
  </si>
  <si>
    <t>TOTAL ESTIMADO DO GRUPO 08</t>
  </si>
  <si>
    <t>TOTAL ESTIMADO DO GRUPO 07</t>
  </si>
  <si>
    <t>TOTAL ESTIMADO DO GRUPO 05</t>
  </si>
  <si>
    <t>TOTAL ESTIMADO DO GRUPO 06</t>
  </si>
  <si>
    <t>TOTAL ESTIMADO DO GRUPO 03</t>
  </si>
  <si>
    <t>TOTAL ESTIMADO DO GRUPO 04</t>
  </si>
  <si>
    <t>GRUPO 02 - CONDIMENTO - AMPLA PARTICIPAÇÃO</t>
  </si>
  <si>
    <t>TOTAL ESTIMADO DO GRUPO 02</t>
  </si>
  <si>
    <t>TOTAL ESTIMADO DO GRUPO 01</t>
  </si>
  <si>
    <t>TOTAL ESTIMADO</t>
  </si>
  <si>
    <t xml:space="preserve"> V. UNIT.</t>
  </si>
  <si>
    <t xml:space="preserve"> V.TOTAL</t>
  </si>
  <si>
    <r>
      <t>CARNE MOÍDA</t>
    </r>
    <r>
      <rPr>
        <sz val="10"/>
        <color rgb="FF000000"/>
        <rFont val="Cambria"/>
        <family val="1"/>
      </rPr>
      <t xml:space="preserve"> – CARNE BOVINA IN NATURA, TIPO CORTE: PALETA (PÁ), APRESENTAÇÃO: MOIDA, ESTADO DE CONSERVAÇÃO: CONGELADA. NÃO AMOLECIDO E NEM PEGAJOSA, COR PRÓPRIA SEM MANCHAS ESVERDEADA, CHEIRO E SABOR PRÓPRIO, COM AUSÊNCIA DE SUJIDADES, PARASITOS E LARVAS. INSPECIONADO PELO MINISTÉRIO DA AGRICULTURA (SIF OU SIE).  </t>
    </r>
    <r>
      <rPr>
        <b/>
        <sz val="10"/>
        <color rgb="FF000000"/>
        <rFont val="Cambria"/>
        <family val="1"/>
      </rPr>
      <t>CÓD.447393</t>
    </r>
  </si>
  <si>
    <r>
      <t xml:space="preserve">PEITO DE FRANGO – </t>
    </r>
    <r>
      <rPr>
        <sz val="10"/>
        <color rgb="FF333333"/>
        <rFont val="Cambria"/>
        <family val="1"/>
      </rPr>
      <t>PEITO DE FRANGO, COM PELE, COM OSSO, EMBALAGEM PRIMÁRIA PLÁSTICA DE 1 KG. O GÊNERO ALIMENTÍCIO SÓ PODERÁ SER ADQUIRIDO SE COMPROVADA INSPEÇÃO SIF/DIPOA, COM BOA QUALIDADE. ASPECTO, COR, CHEIRO E SABOR PRÓPRIO QUE CARACTERIZE SER DE PRIMEIRA, EMBALAGEM DE POLIETILENO COM ETIQUETA DE IDENTIFICAÇÃO DA DATA DE EMBALAGEM/VALIDADE, PESO, MARCAS E CARIMBOS OFICIAIS DE ACORDO COM AS PORTARIAS DO MINISTÉRIO DA AGRICULTURA E VIGILÂNCIA SANITÁRIA. O TRANSPORTE DEVERÁ PRESERVAR AS CARACTERÍSTICAS DO ALIMENTO CONGELADO.</t>
    </r>
    <r>
      <rPr>
        <b/>
        <sz val="10"/>
        <color rgb="FF333333"/>
        <rFont val="Cambria"/>
        <family val="1"/>
      </rPr>
      <t xml:space="preserve">COD. </t>
    </r>
    <r>
      <rPr>
        <b/>
        <sz val="10"/>
        <color rgb="FF000000"/>
        <rFont val="Cambria"/>
        <family val="1"/>
      </rPr>
      <t>447596</t>
    </r>
  </si>
  <si>
    <r>
      <t xml:space="preserve">CARNE DE PALETA – </t>
    </r>
    <r>
      <rPr>
        <sz val="10"/>
        <color rgb="FF000000"/>
        <rFont val="Cambria"/>
        <family val="1"/>
      </rPr>
      <t xml:space="preserve">CARNE BOVINA IN NATURA, TIPO CORTE: PALETA (PÁ), APRESENTAÇÃO: CORTADA EM CUBOS, ESTADO DE CONSERVAÇÃO: CONGELADO(A).  NÃO AMOLECIDO E NEM PEGAJOSO, COR PRÓPRIA SEM MANCHAS ESVERDEADA, CHEIRO E SABOR PRÓPRIO, COM AUSÊNCIA DE SUJIDADES, PARASITOS E LARVAS. INSPECIONADO PELO MINISTÉRIO DA AGRICULTURA COM SELO SIF OU SIE. </t>
    </r>
    <r>
      <rPr>
        <b/>
        <sz val="10"/>
        <color rgb="FF000000"/>
        <rFont val="Cambria"/>
        <family val="1"/>
      </rPr>
      <t>CÓD.449723</t>
    </r>
  </si>
  <si>
    <r>
      <t>SARDINHAS COM MOLHO DE TOMATE</t>
    </r>
    <r>
      <rPr>
        <sz val="10"/>
        <color rgb="FF000000"/>
        <rFont val="Cambria"/>
        <family val="1"/>
      </rPr>
      <t xml:space="preserve"> - EM LATADA EM FOLHA DE FLANDRES E VERNIZ SANITÁRIO, SARDINHA EM CONSERVA ELABORADO COM PESCADO ÍNTEGRO, FRESCO, LIMPO E VISCERADO, SEM ESCAMAS, SEM ESPINHAS, CONSERVADA EM ÓLEO COMESTÍVEL COM SAL. RÓTULO COM VALOR NUTRICIONAL DATA DE VALIDADE E LOTE EM UNIDADE DE 125G. </t>
    </r>
    <r>
      <rPr>
        <b/>
        <sz val="10"/>
        <color rgb="FF000000"/>
        <rFont val="Cambria"/>
        <family val="1"/>
      </rPr>
      <t>COD. 449007</t>
    </r>
  </si>
  <si>
    <r>
      <t>ALHO</t>
    </r>
    <r>
      <rPr>
        <sz val="10"/>
        <color rgb="FF000000"/>
        <rFont val="Cambria"/>
        <family val="1"/>
      </rPr>
      <t xml:space="preserve"> - BULBO INTEIRO, NACIONAL, BOA QUALIDADE, FIRME E INTACTO, SEM LESÕES DE ORIGEM FICA OU MECÂNICA, PERFURAÇÕES E CORTES, TAMANHO E COLORAÇÃO UNIFORME, DEVENDO SER BEM DESENVOLVIDO, ISENTO DE SUJIDADES, PARASITAS E LARVAS. </t>
    </r>
    <r>
      <rPr>
        <b/>
        <sz val="10"/>
        <color rgb="FF000000"/>
        <rFont val="Cambria"/>
        <family val="1"/>
      </rPr>
      <t>COD. 463861</t>
    </r>
  </si>
  <si>
    <r>
      <t xml:space="preserve">BATATA INGLESA </t>
    </r>
    <r>
      <rPr>
        <sz val="10"/>
        <color rgb="FF000000"/>
        <rFont val="Cambria"/>
        <family val="1"/>
      </rPr>
      <t>– DE BOA QUALIDADE, LAVADA, NÃO DEVERÁ APRESENTAR GOLPES OU DANOS POR QUALQUER LESÃO DE ORIGEM FÍSICA OU MECÂNICA QUE AFETE SUA APARÊNCIA.</t>
    </r>
    <r>
      <rPr>
        <b/>
        <sz val="10"/>
        <color rgb="FF000000"/>
        <rFont val="Cambria"/>
        <family val="1"/>
      </rPr>
      <t xml:space="preserve"> COD. 463754</t>
    </r>
  </si>
  <si>
    <r>
      <t xml:space="preserve">BETERRABA </t>
    </r>
    <r>
      <rPr>
        <sz val="10"/>
        <color rgb="FF000000"/>
        <rFont val="Cambria"/>
        <family val="1"/>
      </rPr>
      <t xml:space="preserve">– DE BOA QUALIDADE, LAVADA, NÃO DEVERÁ APRESENTAR GOLPES OU DANOS POR QUALQUER LESÃO DE ORIGEM FÍSICA OU MECÂNICA QUE AFETA SUA APARÊNCIA. </t>
    </r>
    <r>
      <rPr>
        <b/>
        <sz val="10"/>
        <color rgb="FF000000"/>
        <rFont val="Cambria"/>
        <family val="1"/>
      </rPr>
      <t>COD. 463767</t>
    </r>
  </si>
  <si>
    <r>
      <t xml:space="preserve">TOMATE </t>
    </r>
    <r>
      <rPr>
        <sz val="10"/>
        <color rgb="FF000000"/>
        <rFont val="Cambria"/>
        <family val="1"/>
      </rPr>
      <t xml:space="preserve">– TIPO SALADA, DE BOA QUALIDADE, NÃO DEVERÁ APRESENTAR DANOS DE ORDEM FÍSICA, MECÂNICA OU BIOLÓGICA QUE AFETE A SUA APARÊNCIA. </t>
    </r>
    <r>
      <rPr>
        <b/>
        <sz val="10"/>
        <color rgb="FF000000"/>
        <rFont val="Cambria"/>
        <family val="1"/>
      </rPr>
      <t>COD. 463806</t>
    </r>
  </si>
  <si>
    <r>
      <t xml:space="preserve">COLORAL- </t>
    </r>
    <r>
      <rPr>
        <sz val="10"/>
        <color rgb="FF000000"/>
        <rFont val="Cambria"/>
        <family val="1"/>
      </rPr>
      <t xml:space="preserve">EM PÓ FINO, HOMOGÊNEO, OBTIDO DE FRUTOS MADUROS DE ESPÉCIMES GENUÍNOS, GRÃOS, LIMPOS, DESSECADOS E MOÍDOS, DE COLORAÇÃO VERMELHO INTENSO, COM ASPECTO, COR E SABOR PRÓPRIOS, ISENTOS DE MATÉRIAS ESTRANHOS A SUA ESPÉCIE, ACONDICIONADO EM SACO PLÁSTICO TRANSPARENTES, ATÓXICO, RESISTENTE E HERMETICAMENTE VEDADO, UNIDADE COM 100G. </t>
    </r>
    <r>
      <rPr>
        <b/>
        <sz val="10"/>
        <color rgb="FF000000"/>
        <rFont val="Cambria"/>
        <family val="1"/>
      </rPr>
      <t>COD. 463937</t>
    </r>
  </si>
  <si>
    <r>
      <t>CONDIMENTO (COMINHO) -</t>
    </r>
    <r>
      <rPr>
        <sz val="10"/>
        <color rgb="FF000000"/>
        <rFont val="Cambria"/>
        <family val="1"/>
      </rPr>
      <t xml:space="preserve"> EM PÓ, DESTINADO A TEMPERAR ALIMENTOS, ASPECTO, COR CHEIRO E SABOR PRÓPRIOS, MOÍDO, DEVERÁ APRESENTAR-SE LIVRE DE PARASITAS E DE QUALQUER SUBSTÂNCIA CONTAMINANTE, SEM TRAÇOS BRANCOS OU MOFO E SUJIDADES. EMBALAGEM PLÁSTICA ATÓXICA, INTACTA, CONTENDO INFORMAÇÕES SOBRE O PRODUTO E PRAZO DE VALIDADE. ACONDICIONADO EM EMBALAGEM DE 100G. </t>
    </r>
    <r>
      <rPr>
        <b/>
        <sz val="10"/>
        <color rgb="FF000000"/>
        <rFont val="Cambria"/>
        <family val="1"/>
      </rPr>
      <t>COD. 463891</t>
    </r>
  </si>
  <si>
    <r>
      <t>EXTRATO DE TOMATE</t>
    </r>
    <r>
      <rPr>
        <sz val="10"/>
        <color rgb="FF000000"/>
        <rFont val="Cambria"/>
        <family val="1"/>
      </rPr>
      <t xml:space="preserve"> - CONCENTRADO, RESULTANTE DA CONCENTRAÇÃO DA POLPA DE TOMATE POR PROCESSO TECNOLÓGICO, PREPARADO COM FRUTOS MADUROS SELECIONADOS, SEM PELES, SEM SEMENTES E CORANTES ARTIFICIAIS, ISENTA DE SUJIDADE E FERMENTAÇÃO, ACONDICIONADAS EM EMBALAGENS TETRAPAK DE 340G CADA. </t>
    </r>
    <r>
      <rPr>
        <b/>
        <sz val="10"/>
        <color rgb="FF000000"/>
        <rFont val="Cambria"/>
        <family val="1"/>
      </rPr>
      <t>COD. 459670</t>
    </r>
  </si>
  <si>
    <r>
      <t>LEITE DE COCO GARRAFA –</t>
    </r>
    <r>
      <rPr>
        <sz val="10"/>
        <color rgb="FF000000"/>
        <rFont val="Cambria"/>
        <family val="1"/>
      </rPr>
      <t xml:space="preserve"> PASTEURIZADO, UNIFORME SEM GRUMOS, COR AROMA E ODOR CARACTERÍSTICA, NÃO RANÇOSO, ACONDICIONADO EM EMBALAGEM (RÓTULO) DOS INGREDIENTES, VALOR NUTRICIONAL, PESO, FORNECEDOR, DATA DE FABRICAÇÃO E VALIDADE. ISENTO DE SUJIDADES, PARASITAS, LARVAS E MATERIAL ESTRANHO. VALIDADE MÍNIMA DE 06 (SEIS) MESES, EMBALAGEM COM 500ML.  A CONTAR DA DATA DE ENTREGA. </t>
    </r>
    <r>
      <rPr>
        <b/>
        <sz val="10"/>
        <color rgb="FF000000"/>
        <rFont val="Cambria"/>
        <family val="1"/>
      </rPr>
      <t>COD. 464012</t>
    </r>
  </si>
  <si>
    <r>
      <t>ÓLEO DE SOJA</t>
    </r>
    <r>
      <rPr>
        <sz val="10"/>
        <color rgb="FF000000"/>
        <rFont val="Cambria"/>
        <family val="1"/>
      </rPr>
      <t xml:space="preserve"> – REFINADO, OBTIDO DE ESPÉCIE VEGETAL, ISENTO DE RANÇO E SUBSTÂNCIAS ESTRANHAS, ACONDICIONADO EM GARRAFAS DE PLÁSTICO COM 900 ML. </t>
    </r>
    <r>
      <rPr>
        <b/>
        <sz val="10"/>
        <color rgb="FF000000"/>
        <rFont val="Cambria"/>
        <family val="1"/>
      </rPr>
      <t>COD. 463692</t>
    </r>
  </si>
  <si>
    <r>
      <t>SAL REFINADO</t>
    </r>
    <r>
      <rPr>
        <sz val="10"/>
        <color rgb="FF000000"/>
        <rFont val="Cambria"/>
        <family val="1"/>
      </rPr>
      <t xml:space="preserve"> - ADICIONADO DE CLORETO DE SÓDIO E SAIS DE IODO, ACONDICIONADO EM SACO PLÁSTICO TRANSPARENTE, PESANDO 1 KG. </t>
    </r>
    <r>
      <rPr>
        <b/>
        <sz val="10"/>
        <color rgb="FF000000"/>
        <rFont val="Cambria"/>
        <family val="1"/>
      </rPr>
      <t>COD. 461092</t>
    </r>
  </si>
  <si>
    <r>
      <t>VINAGRE</t>
    </r>
    <r>
      <rPr>
        <sz val="10"/>
        <color rgb="FF000000"/>
        <rFont val="Cambria"/>
        <family val="1"/>
      </rPr>
      <t xml:space="preserve"> - PRODUTO NATURAL FERMENTAÇÃO ACÉTICO SIMPLES, ISENTOS DE CORANTES ARTIFICIAIS, ÁCIDOS ORGÂNICOS E MINERAIS ESTRANHOS, LIVRE DE SUJIDADES, MATERIAL TERROSO, DETRITOS DE ANIMAIS E VEGETAIS, ACONDICIONADO EM FRASCO PLÁSTICO DE 500 ML E COM TAMPA INVIOLÁVEL HERMETICAMENTE. </t>
    </r>
    <r>
      <rPr>
        <b/>
        <sz val="10"/>
        <color rgb="FF000000"/>
        <rFont val="Cambria"/>
        <family val="1"/>
      </rPr>
      <t>COD. 217096</t>
    </r>
  </si>
  <si>
    <r>
      <t>AÇÚCAR CRISTAL BRANCO</t>
    </r>
    <r>
      <rPr>
        <sz val="10"/>
        <color rgb="FF000000"/>
        <rFont val="Cambria"/>
        <family val="1"/>
      </rPr>
      <t xml:space="preserve"> - OBTIDO PELA MISTURA DA CANA DE AÇÚCAR, COM ASPECTO, COR CHEIRO PRÓPRIO E SABOR DOCE, ISENTO DE SUJIDADE, PARASITAS, MATERIAIS TERROSOS E DETRITOS ANIMAIS OU VEGETAIS. ACONDICIONADOS EM EMBALAGENS DE 1 KG. </t>
    </r>
    <r>
      <rPr>
        <b/>
        <sz val="10"/>
        <color rgb="FF000000"/>
        <rFont val="Cambria"/>
        <family val="1"/>
      </rPr>
      <t>COD. 463988</t>
    </r>
  </si>
  <si>
    <r>
      <t xml:space="preserve">FEIJÃO CARIOCA TIPO 1 - </t>
    </r>
    <r>
      <rPr>
        <sz val="10"/>
        <color rgb="FF000000"/>
        <rFont val="Cambria"/>
        <family val="1"/>
      </rPr>
      <t xml:space="preserve">NOVO, CONSTITUÍDOS DE GRÃOS INTEIROS E SADIOS COM UNIDADE PERMITIDA DE 15%, ISENTO DE SUJIDADES E MISTURAS DE OUTRAS VARIEDADES E ESPÉCIES, ACONDICIONADAS EM SACOS PLÁSTICOS DE 1 KG. COM VALIDADE, NO MÍNIMO, DE 6 MESES. </t>
    </r>
    <r>
      <rPr>
        <b/>
        <sz val="10"/>
        <color rgb="FF000000"/>
        <rFont val="Cambria"/>
        <family val="1"/>
      </rPr>
      <t>COD. 464553</t>
    </r>
  </si>
  <si>
    <r>
      <t>ARROZ TIPO 1 PARBOLIZADO</t>
    </r>
    <r>
      <rPr>
        <sz val="10"/>
        <color rgb="FF000000"/>
        <rFont val="Cambria"/>
        <family val="1"/>
      </rPr>
      <t xml:space="preserve"> - SEM GLÚTEN CONSTITUÍDOS DE GRÃOS INTEIROS, COM TEOR DE UMIDADE MÁXIMA DE 15% ISENTO DE SUJIDADES E MISTURAS DE OUTRAS VARIEDADES E ESPÉCIES, ACONDICIONADAS EM SACOS DE 1 KG. </t>
    </r>
    <r>
      <rPr>
        <b/>
        <sz val="10"/>
        <color rgb="FF000000"/>
        <rFont val="Cambria"/>
        <family val="1"/>
      </rPr>
      <t>COD. 458908</t>
    </r>
  </si>
  <si>
    <r>
      <t xml:space="preserve">AMIDO DE MILHO - </t>
    </r>
    <r>
      <rPr>
        <sz val="10"/>
        <color rgb="FF000000"/>
        <rFont val="Cambria"/>
        <family val="1"/>
      </rPr>
      <t xml:space="preserve">SABORIZADO, TIPO CREMOGEMA, AMIDO DE MILHO COM AÇÚCAR, VITAMINAS (A E C), SAIS MINERAIS (CÁLCIO, FÓSFORO), AROMATIZANTE E CORANTE URUCUM. EMBALAGEM INTACTA E LIVRE DE CONTAMINANTES. TRADICIONAL, MORANGO OU CHOCOLATE EMBALAGEM 180G.   </t>
    </r>
    <r>
      <rPr>
        <b/>
        <sz val="10"/>
        <color rgb="FF000000"/>
        <rFont val="Cambria"/>
        <family val="1"/>
      </rPr>
      <t>COD. 459077</t>
    </r>
  </si>
  <si>
    <r>
      <t>AVEIA EM FLOCO</t>
    </r>
    <r>
      <rPr>
        <sz val="10"/>
        <color rgb="FF000000"/>
        <rFont val="Cambria"/>
        <family val="1"/>
      </rPr>
      <t xml:space="preserve"> - UM CEREAL RICO EM PROTEÍNAS, FERRO, MAGNÉSIO, FÓSFORO, ZINCO, MANGANÊS, VITAMINA B1 E VITAMINA B5, ALÉM DE SER EXCELENTE FONTE DE FIBRAS SOLÚVEIS, APRESENTAÇÃO: EM FLOCOS FINOS. </t>
    </r>
    <r>
      <rPr>
        <b/>
        <sz val="10"/>
        <color rgb="FF000000"/>
        <rFont val="Cambria"/>
        <family val="1"/>
      </rPr>
      <t>COD. 460501</t>
    </r>
  </si>
  <si>
    <r>
      <t>FARINHA DE MANDIOCA</t>
    </r>
    <r>
      <rPr>
        <sz val="10"/>
        <color rgb="FF000000"/>
        <rFont val="Cambria"/>
        <family val="1"/>
      </rPr>
      <t xml:space="preserve"> - CRUA, SECA, FINA, TIPO 1,EM EMBALAGEM POLIETILENO ATÓXICO, RESISTÊNCIA, TRANSPARENTE, COM 01 KG.EMBALAGEM CONTENDO IDENTIFICAÇÃO DO PRODUTO, MARCA DO FABRICANTE, DATA DE FABRICAÇÃO E DATA DE VALIDADE, COM REGISTRO NO MINISTÉRIO DA AGRICULTURA. </t>
    </r>
    <r>
      <rPr>
        <b/>
        <sz val="10"/>
        <color rgb="FF000000"/>
        <rFont val="Cambria"/>
        <family val="1"/>
      </rPr>
      <t>COD. 458920</t>
    </r>
  </si>
  <si>
    <r>
      <t>MACARRÃO ESPAGUETE -</t>
    </r>
    <r>
      <rPr>
        <sz val="10"/>
        <color rgb="FF000000"/>
        <rFont val="Cambria"/>
        <family val="1"/>
      </rPr>
      <t xml:space="preserve"> FORMATO ESPAGUETE, COR AMARELADA, OBTIDA PELO AMASSAMENTO DA FARINHA DE TRIGO ESPECIAL, OVOS E DEMAIS SUBSTÂNCIA PERMITIDAS, ISENTAS DE CORANTES ARTIFICIAIS, SUJIDADES, PARASITAS, LARVAS E DETRITOS ANIMAIS OU VEGETAIS, ACONDICIONADAS EM SACOS PLÁSTICOS DE 500G. </t>
    </r>
    <r>
      <rPr>
        <b/>
        <sz val="10"/>
        <color rgb="FF000000"/>
        <rFont val="Cambria"/>
        <family val="1"/>
      </rPr>
      <t>COD. 458951</t>
    </r>
  </si>
  <si>
    <r>
      <t>FLOCÃO DE MILHO –</t>
    </r>
    <r>
      <rPr>
        <sz val="10"/>
        <color rgb="FF000000"/>
        <rFont val="Cambria"/>
        <family val="1"/>
      </rPr>
      <t xml:space="preserve"> Tipo Flocada; Cor amarela, cheiro e sabor próprio com ausência de umidade, sujidades, fermentação, ranço, parasitas ou larvas. Armazenadqeo em Embalagens Plásticas. Composto Predominantemente por Farinha de Milho Flocada, Sem Glútem e Validade Mínima de 6 Meses, Embalagem com 500g: Característica Adcional: Grão Amarelo. Ingrediente adicional: Fortificada com Ferro e Ácido Fólico. Apresentação: Pré- Cozida. </t>
    </r>
    <r>
      <rPr>
        <b/>
        <sz val="10"/>
        <color rgb="FF000000"/>
        <rFont val="Cambria"/>
        <family val="1"/>
      </rPr>
      <t>COD. 459017</t>
    </r>
  </si>
  <si>
    <r>
      <t>LEITE EM PÓ INTEGRAL</t>
    </r>
    <r>
      <rPr>
        <sz val="10"/>
        <color rgb="FF000000"/>
        <rFont val="Cambria"/>
        <family val="1"/>
      </rPr>
      <t xml:space="preserve"> - UNIDADE EMBALADA EM EMBALAGENS HERMÉTICAS COM FILMES METALIZADOS E LAMINADOS DE 200G. COM TEOR DE LIPÍDIO DE 26% DE ACORDO COM A LEGISLAÇÃO VIGENTE E REGISTRO DO MINISTÉRIO DA AGRICULTURA, SIF. </t>
    </r>
    <r>
      <rPr>
        <b/>
        <sz val="10"/>
        <color rgb="FF000000"/>
        <rFont val="Cambria"/>
        <family val="1"/>
      </rPr>
      <t>COD. 459637</t>
    </r>
  </si>
  <si>
    <r>
      <t xml:space="preserve">MILHO DE PIPOCA – </t>
    </r>
    <r>
      <rPr>
        <sz val="10"/>
        <color rgb="FF000000"/>
        <rFont val="Cambria"/>
        <family val="1"/>
      </rPr>
      <t>QUALIDADE TIPO 1</t>
    </r>
    <r>
      <rPr>
        <b/>
        <sz val="10"/>
        <color rgb="FF000000"/>
        <rFont val="Cambria"/>
        <family val="1"/>
      </rPr>
      <t xml:space="preserve"> </t>
    </r>
    <r>
      <rPr>
        <sz val="10"/>
        <color rgb="FF000000"/>
        <rFont val="Cambria"/>
        <family val="1"/>
      </rPr>
      <t>GRUPO DURO. CLASSE: AMARELA. FORMATO ESTOURADO: TIPO IRREGULAR/BUTTERFLY. COD 462122.</t>
    </r>
  </si>
  <si>
    <r>
      <t>CAFÉ TORRADO</t>
    </r>
    <r>
      <rPr>
        <sz val="10"/>
        <color rgb="FF000000"/>
        <rFont val="Cambria"/>
        <family val="1"/>
      </rPr>
      <t xml:space="preserve"> - E MOÍDO 250 GRAMA DE PRIMEIRA QUALIDADE, EMBALADO. CAFÉ, APRESENTAÇÃO: TORRADO MOÍDO, INTENSIDADE: MÉDIA, TIPO: TRADICIONAL.</t>
    </r>
    <r>
      <rPr>
        <b/>
        <sz val="10"/>
        <color rgb="FF000000"/>
        <rFont val="Cambria"/>
        <family val="1"/>
      </rPr>
      <t>COD. 463583</t>
    </r>
  </si>
  <si>
    <r>
      <t>FARINHA LÁCTEA -</t>
    </r>
    <r>
      <rPr>
        <sz val="10"/>
        <color rgb="FF000000"/>
        <rFont val="Cambria"/>
        <family val="1"/>
      </rPr>
      <t xml:space="preserve"> ENRIQUECIDA COM FERRO E ÁCIDO FÓLICO, VITAMINAS E MINERAIS. EMBALAGENS COM PESO LÍQUIDO DE 400G. </t>
    </r>
    <r>
      <rPr>
        <b/>
        <sz val="10"/>
        <color rgb="FF000000"/>
        <rFont val="Cambria"/>
        <family val="1"/>
      </rPr>
      <t>COD. 463974</t>
    </r>
  </si>
  <si>
    <r>
      <t>MILHO PARA MUNGUNZÁ -</t>
    </r>
    <r>
      <rPr>
        <sz val="10"/>
        <color rgb="FF000000"/>
        <rFont val="Cambria"/>
        <family val="1"/>
      </rPr>
      <t xml:space="preserve"> GRÃOS DE MILHO AMARELO, COM ASPECTO, COR, CHEIRO E SABOR PRÓPRIOS COM AUSÊNCIA DE UMIDADE, FERMENTAÇÃO, RANÇO, ISENTO DE SUJIDADES, PARASITAS E LARVAS. EMBALAGEM DE 500G, EM SACOS PLÁSTICOS TRANSPARENTES E ATÓXICOS, LIMPOS NÃO VIOLADOS. A EMBALAGEM DEVERÁ CONTER OS DADOS DE IDENTIFICAÇÃO E PROCEDÊNCIA, INFORMAÇÃO NUTRICIONAL, DATA DE VALIDADE, QUANTIDADE DO PRODUTO. O PRODUTO DEVERÁ APRESENTAR VALIDADE MÍNIMA DE 05(CINCO) MESES. PCT 500G. </t>
    </r>
    <r>
      <rPr>
        <b/>
        <sz val="10"/>
        <color rgb="FF000000"/>
        <rFont val="Cambria"/>
        <family val="1"/>
      </rPr>
      <t>COD. 279262</t>
    </r>
  </si>
  <si>
    <r>
      <t>IOGURTE</t>
    </r>
    <r>
      <rPr>
        <sz val="10"/>
        <color rgb="FF000000"/>
        <rFont val="Cambria"/>
        <family val="1"/>
      </rPr>
      <t xml:space="preserve"> – POLPA DE POLPA DE MORANGO OBTIDO DE LEITE PASTEURIZADO COM CONSISTÊNCIA CREMOSA OU FIRME, EM EMBALAGENS DE 1 LITRO, COM VALIDADE NO MÁXIMO DE 45 DIAS. A EMBALAGEM DEVERÁ CONTER EXTERNAMENTE OS DADOS DE IDENTIFICAÇÃO, PROCEDÊNCIA, INFORMAÇÃO NUTRICIONAL, N° DE LOTE, DATA DE VALIDADE, QUANTIDADE DE PRODUTO, N° DE REGISTRO, DO MINISTÉRIO DA AGRICULTURA/SIF E CARIMBO DE INSPEÇÃO.  COD. 339482</t>
    </r>
  </si>
  <si>
    <r>
      <t>BISCOITO DOCE</t>
    </r>
    <r>
      <rPr>
        <sz val="10"/>
        <color rgb="FF000000"/>
        <rFont val="Cambria"/>
        <family val="1"/>
      </rPr>
      <t xml:space="preserve"> - TIPO MARIA E DEVERÁ SER FABRICADO A PARTIR DE MATÉRIAS PRIMAS LIMPO, NÃO DEVEM ESTAR AMASSADO OU COM CARACTERES ORGANOLÉPTICOS ANORMAIS. EMBALAGEM: SACO DE POLIETILENO, ATÓXICO, RESISTENTE, LACRADO, CONTENDO 350G.  232236</t>
    </r>
  </si>
  <si>
    <r>
      <t>BISCOITO COM RECHEIO DE GOIABADA, TIPO LANCHINHO</t>
    </r>
    <r>
      <rPr>
        <sz val="10"/>
        <color rgb="FF000000"/>
        <rFont val="Cambria"/>
        <family val="1"/>
      </rPr>
      <t xml:space="preserve">. CARACTERÍSTICAS ADICIONAIS RECHEIO GOIABADA, 0% GORDURA TRANS. BISCOITO DOCE, TIPO MAISENA, DIVERSAS FORMATAÇÕES, COMPOSIÇÃO BÁSICA FARINHA DE TRIGO, GORDURA VEGETAL HIDROGENADA, AÇÚCAR E OUTRAS SUBSTÂNCIAS PERMITIDAS, ACONDICIONADO EM SACO PLÁSTICO IMPERMEÁVEL, FECHADO, COM 400G. AS EMBALAGENS DEVEM CONTER EXTERNAMENTE OS DADOS DE IDENTIFICAÇÃO, PROCEDÊNCIA, INFORMAÇÕES NUTRICIONAIS, NÚMERO DE LOTE, DATA DE VALIDADE, QUANTIDADE DE PRODUTO. VALIDADE MÍNIMA DE 6 MESES A PARTIR DA DATA DE ENTREGA.EMBALAGEM COM 20 UNIDADES DE 20G (400 GR. TOTAL).  COD. 323405 </t>
    </r>
  </si>
  <si>
    <r>
      <t>BOLACHA SALGADA</t>
    </r>
    <r>
      <rPr>
        <sz val="10"/>
        <color rgb="FF000000"/>
        <rFont val="Cambria"/>
        <family val="1"/>
      </rPr>
      <t xml:space="preserve"> - TIPO CREAM CRACKER, INGREDIENTES: FARINHA DE TRIGO ENRIQUECIDA COM FERRO E ÁCIDO FÓLICO, AMIDO DE MILHO E DEMAIS INGREDIENTES PERMITIDOS PELA LEGISLAÇÃO VIGENTE, PACOTE DE 350G, </t>
    </r>
    <r>
      <rPr>
        <b/>
        <sz val="10"/>
        <color rgb="FF000000"/>
        <rFont val="Cambria"/>
        <family val="1"/>
      </rPr>
      <t>COD. 456468</t>
    </r>
  </si>
  <si>
    <r>
      <t xml:space="preserve">DOCE EM TABLETE TIPO GOIBADA. </t>
    </r>
    <r>
      <rPr>
        <sz val="10"/>
        <color rgb="FF000000"/>
        <rFont val="Cambria"/>
        <family val="1"/>
      </rPr>
      <t>CONSISTÊNCIA FIRME. VALIDADE DE 03 MESES APÓS DATA DE FABRICAÇÃO. EMBALACEM PRINCIPAL APROXIMADAMENTE 750G. TABLETES ACONDICIONADOS EM EMBALAGEM INDIVIDUAL ATÓXICA COM 20 UNIDADES, COM NO MÍNIMO 15G A 20G CADA. RESOLUÇÃO NORMATIVA N.9/78 – ANVISA.</t>
    </r>
    <r>
      <rPr>
        <b/>
        <sz val="10"/>
        <color rgb="FF000000"/>
        <rFont val="Cambria"/>
        <family val="1"/>
      </rPr>
      <t>COD.462679</t>
    </r>
  </si>
  <si>
    <r>
      <t>MARGARINA</t>
    </r>
    <r>
      <rPr>
        <sz val="10"/>
        <color rgb="FF000000"/>
        <rFont val="Cambria"/>
        <family val="1"/>
      </rPr>
      <t xml:space="preserve"> - VEGETAL CREMOSA, COMPOSTO DE GORDURA E LEITE, PODENDO CONTER VITAMINA E OUTRAS SUBSTÂNCIAS PERMITIDAS, COM ASPECTO, COR, CHEIRO E SABOR PRÓPRIOS, ACONDICIONADOS EM POTE PLÁSTICO ATÓXICO COM 250G. </t>
    </r>
    <r>
      <rPr>
        <b/>
        <sz val="10"/>
        <color rgb="FF000000"/>
        <rFont val="Cambria"/>
        <family val="1"/>
      </rPr>
      <t>COD. 463699</t>
    </r>
  </si>
  <si>
    <r>
      <t>PÃO, TIPO SEDINHA</t>
    </r>
    <r>
      <rPr>
        <sz val="10"/>
        <color rgb="FF000000"/>
        <rFont val="Cambria"/>
        <family val="1"/>
      </rPr>
      <t xml:space="preserve"> - PRODUTO PREPARADO COM FARINHA TRIGO, FERMENTO BIOLÓGICO, SAL, AÇÚCAR, MARGARINA PODENDO CONTER OUTRO INGREDIENTES, DESDE QUE DECLARADOS E APROVADOS PELA ANVISA 50G. </t>
    </r>
    <r>
      <rPr>
        <b/>
        <sz val="10"/>
        <color rgb="FF000000"/>
        <rFont val="Cambria"/>
        <family val="1"/>
      </rPr>
      <t>COD. 460385</t>
    </r>
  </si>
  <si>
    <r>
      <t>BOLO –</t>
    </r>
    <r>
      <rPr>
        <sz val="10"/>
        <color rgb="FF000000"/>
        <rFont val="Cambria"/>
        <family val="1"/>
      </rPr>
      <t xml:space="preserve"> TRIGO OU MESCLADO. COM ESSÊNCIA DE BAUNILHA.  PRODUTO PREPARADO COM FARINHA TRIGO, FERMENTO BIOLÓGICO, SAL AÇÚCAR, MARGARINA, OVOS, LEITE E CHOCOLATE PODENDO CONTER OUTRO INGREDIENTES, DESDE QUE DECLARADOS E APROVADOS PELA ANVISA. </t>
    </r>
    <r>
      <rPr>
        <b/>
        <sz val="10"/>
        <color rgb="FF000000"/>
        <rFont val="Cambria"/>
        <family val="1"/>
      </rPr>
      <t>COD. 476817.</t>
    </r>
  </si>
  <si>
    <r>
      <t>CARNE TIPO CHARQUE</t>
    </r>
    <r>
      <rPr>
        <sz val="10"/>
        <color rgb="FF000000"/>
        <rFont val="Cambria"/>
        <family val="1"/>
      </rPr>
      <t xml:space="preserve">. PRODUTO PREPARADO COM CARNE BOVINA DIANTEIRA, DESSECADA, DE CONSISTÊNCIA FIRME COM ASPECTO, COR, ODOR E SABOR PRÓPRIOS E INERENTES AO PRODUTO. ISENTO DE SUJIDADES, MATERIAIS ESTRANHOS, LARVAS, TERROSOS, DETRITOS VEGETAIS OU PARASITAS. ACONDICIONADA EM SACO PLÁSTICO TRANSPARENTE E ATÓXICO. EM EMBALAGENS DE NO MÁXIMO 5 KG E ACONDICIONADAS EM EMBALAGEM DE PAPELÃO DE ALTA DESSIDADE, LACRADA E ROTULADA, QUE CONTENHAM ESPECIFICADOS O LOCAL DE ORIGEM DO PRODUTO, PESO, DATA DA EMBALAGEM, E DATA DE VENCIMENTO. A EMBALAGEM DEVE CONTER A VALIDADE DE NO MÍNIMO 04 MESES, COM REGISTROS OBRIGATÓRIOS DO MINISTÉRIO DA AGRICULTURA, INSPECIONADA PELO SIF, COM PERCENTUAL MÁXIMO DE GORDURA DE 20%. COD.  %. </t>
    </r>
    <r>
      <rPr>
        <b/>
        <sz val="10"/>
        <color rgb="FF000000"/>
        <rFont val="Cambria"/>
        <family val="1"/>
      </rPr>
      <t>(NÃO SERÁ ACEITO PRODUTO DO TIPO JERKED BEEF***</t>
    </r>
    <r>
      <rPr>
        <sz val="10"/>
        <color rgb="FF000000"/>
        <rFont val="Cambria"/>
        <family val="1"/>
      </rPr>
      <t>)</t>
    </r>
    <r>
      <rPr>
        <b/>
        <sz val="10"/>
        <color rgb="FF000000"/>
        <rFont val="Cambria"/>
        <family val="1"/>
      </rPr>
      <t>447732</t>
    </r>
  </si>
  <si>
    <r>
      <t xml:space="preserve">FÍGADO BOVINO </t>
    </r>
    <r>
      <rPr>
        <sz val="10"/>
        <color rgb="FF000000"/>
        <rFont val="Cambria"/>
        <family val="1"/>
      </rPr>
      <t xml:space="preserve">- PEÇA CONGELADA, CARNE LIMPA E SEM GORDURA, EMBALADAS EM SACO POLIETILENO TRANSPARENTES CONTENDO O LOCAL DA ORIGEM DO PRODUTO, IDENTIFICAÇÃO DO FABRICANTE, PESO E DATA DE EMBALAGEM E INSPECIONADA PELO SIF OU SIE. </t>
    </r>
    <r>
      <rPr>
        <b/>
        <sz val="10"/>
        <color rgb="FF000000"/>
        <rFont val="Cambria"/>
        <family val="1"/>
      </rPr>
      <t>COD. 447484</t>
    </r>
  </si>
  <si>
    <r>
      <t>OVOS DE GALINHA TIPO 1</t>
    </r>
    <r>
      <rPr>
        <sz val="10"/>
        <color rgb="FF000000"/>
        <rFont val="Cambria"/>
        <family val="1"/>
      </rPr>
      <t xml:space="preserve"> - UNIDADE MÉDIA ISENTA DE SUJIDADES, FUNGOS E SUBSTÂNCIA TÓXICOS, ACONDICIONADOS EM BANDEJA APROPRIADA COM 30 UNIDADES. COM INSPEÇÃO DO SIF OU SIE. </t>
    </r>
    <r>
      <rPr>
        <b/>
        <sz val="10"/>
        <color rgb="FF000000"/>
        <rFont val="Cambria"/>
        <family val="1"/>
      </rPr>
      <t>COD. 467577</t>
    </r>
  </si>
  <si>
    <r>
      <t>CARNE TIPO CHARQUE</t>
    </r>
    <r>
      <rPr>
        <sz val="10"/>
        <color rgb="FF000000"/>
        <rFont val="Cambria"/>
        <family val="1"/>
      </rPr>
      <t>. PRODUTO PREPARADO COM CARNE BOVINA DIANTEIRA, DESSECADA, DE CONSISTÊNCIA FIRME COM ASPECTO, COR, ODOR E SABOR PRÓPRIOS E INERENTES AO PRODUTO. ISENTO DE SUJIDADES, MATERIAIS ESTRANHOS, LARVAS, TERROSOS, DETRITOS VEGETAIS OU PARASITAS. ACONDICIONADA EM SACO PLÁSTICO TRANSPARENTE E ATÓXICO. EM EMBALAGENS DE NO MÁXIMO 5 KG E ACONDICIONADAS EM EMBALAGEM DE PAPELÃO DE ALTA DESSIDADE, LACRADA E ROTULADA, QUE CONTENHAM ESPECIFICADOS O LOCAL DE ORIGEM DO PRODUTO, PESO, DATA DA EMBALAGEM, E DATA DE VENCIMENTO. A EMBALAGEM DEVE CONTER A VALIDADE DE NO MÍNIMO 04 MESES, COM REGISTROS OBRIGATÓRIOS DO MINISTÉRIO DA AGRICULTURA, INSPECIONADA PELO SIF, COM PERCENTUAL MÁXIMO DE GORDURA DE 20% . %.</t>
    </r>
    <r>
      <rPr>
        <b/>
        <sz val="10"/>
        <color rgb="FF000000"/>
        <rFont val="Cambria"/>
        <family val="1"/>
      </rPr>
      <t xml:space="preserve"> (NÃO SERÁ ACEITO PRODUTO DO TIPO JERKED BEEF***) </t>
    </r>
    <r>
      <rPr>
        <sz val="10"/>
        <color rgb="FF000000"/>
        <rFont val="Cambria"/>
        <family val="1"/>
      </rPr>
      <t xml:space="preserve">COD. </t>
    </r>
    <r>
      <rPr>
        <b/>
        <sz val="10"/>
        <color rgb="FF000000"/>
        <rFont val="Cambria"/>
        <family val="1"/>
      </rPr>
      <t>447732</t>
    </r>
  </si>
  <si>
    <t>Valor Total</t>
  </si>
  <si>
    <t>Item</t>
  </si>
  <si>
    <t xml:space="preserve">Grupo </t>
  </si>
  <si>
    <t>Total Global</t>
  </si>
  <si>
    <t>Total Pesquisa</t>
  </si>
  <si>
    <t>Saldo</t>
  </si>
  <si>
    <t>CÁLCULO DA CURVA ABC</t>
  </si>
  <si>
    <t>Informamos que, em cumprimento ao procedimento para levantamento de preços de itens realcionados à merenda escolar, fora  encaminhadas solicitações de proposta por e-mail e não obtevemos cotações, pois seguimos com os preços publicos , acima citado na composição de preço.</t>
  </si>
  <si>
    <r>
      <t xml:space="preserve"> </t>
    </r>
    <r>
      <rPr>
        <b/>
        <sz val="10"/>
        <color theme="1"/>
        <rFont val="Cambria"/>
        <family val="1"/>
      </rPr>
      <t xml:space="preserve">LEITE EM PÓ (FÓRMULA INFANTIL) – LEITE PARCIALMENTE DESNATADO, </t>
    </r>
    <r>
      <rPr>
        <sz val="10"/>
        <color theme="1"/>
        <rFont val="Cambria"/>
        <family val="1"/>
      </rPr>
      <t>SORO DE LEITE DESMINERALIZADO. RICO EM VITAMINAS, PREBIÓTICOS E ZERO ADIÇÃO DE AÇUCARES. DESTINADO A CRIANÇAS DE 01 A 03 ANOS DE IDADE. UNIDADE EMBALADA EM EMBALAGENS HERMÉTICAS COM FILMES METALIZADOS E LAMINADOS DE 800G. COM TEOR DE LIPÍDIO DE ATÉ 26% DE ACORDO COM A LEGISLAÇÃO VIGENTE E REGISTRO DO MINISTÉRIO DA AGRICULTURA, SIF. COD. 601400</t>
    </r>
  </si>
  <si>
    <t>LATA 800G</t>
  </si>
  <si>
    <r>
      <t xml:space="preserve"> </t>
    </r>
    <r>
      <rPr>
        <b/>
        <sz val="10"/>
        <color theme="1"/>
        <rFont val="Cambria"/>
        <family val="1"/>
      </rPr>
      <t>LEITE EM PÓ ZERO LACTOSE –  LEITE</t>
    </r>
    <r>
      <rPr>
        <sz val="10"/>
        <color theme="1"/>
        <rFont val="Cambria"/>
        <family val="1"/>
      </rPr>
      <t xml:space="preserve"> INTEGRAL, ZERO LACTOSE, ENZIMA LACTASE, ALTO TEOR DE PROTEINA. FOSFATO TRICÁLCIO, VITAMINAS A, C, D E E, E EMULSIFICANTE LECITINA DE SOJA. UNIDADE EMBALADA EM BOLSA DE 300G. COD. 447375.</t>
    </r>
  </si>
  <si>
    <t>LATA 300G</t>
  </si>
  <si>
    <r>
      <rPr>
        <b/>
        <sz val="10"/>
        <color theme="1"/>
        <rFont val="Cambria"/>
        <family val="1"/>
      </rPr>
      <t xml:space="preserve">FILÉ DE MERLUZA – FILÉ DE PEIXE </t>
    </r>
    <r>
      <rPr>
        <sz val="10"/>
        <color theme="1"/>
        <rFont val="Cambria"/>
        <family val="1"/>
      </rPr>
      <t>MERLUZA CONGELADO SEM PELE OU ESCAMAS, DE PRIMEIRA QUALIDADE, LIMPO, SEM ESPINHA. CONGELADO EM EMBALAGENS TIPO SACO/PACOTE DE POLIETILENO DE 800G. ISENTA DE ADITIVOS OU SUBSTÂNCIAS ESTRANHAS. INSPECIONADO PELO MINISTÉRIO DA AGRICULTURA SIF/DIPOA E SELECIONADO SOB CONTROLE DE QUALIDADE, VALIDADE MÍNIMA DE 12 MESES. COD. 448897</t>
    </r>
  </si>
  <si>
    <t>PCT 800G</t>
  </si>
  <si>
    <t>POLPA DE FRUTA – GOIABA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464514</t>
  </si>
  <si>
    <t xml:space="preserve"> POLPA DE FRUTA – ACEROLA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POLPA DE FRUTA – ACEROLA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464484</t>
  </si>
  <si>
    <t xml:space="preserve"> POLPA DE FRUTA – CAJU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464511</t>
  </si>
  <si>
    <t xml:space="preserve"> POLPA DE FRUTA – CAJÁ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464485</t>
  </si>
  <si>
    <t xml:space="preserve">GRUPO 09 LEITES ESPECIAIS - COTA PRINCIPAL </t>
  </si>
  <si>
    <t>G9</t>
  </si>
  <si>
    <t>G10</t>
  </si>
  <si>
    <r>
      <t xml:space="preserve"> </t>
    </r>
    <r>
      <rPr>
        <b/>
        <sz val="9"/>
        <color theme="1"/>
        <rFont val="Cambria"/>
        <family val="1"/>
      </rPr>
      <t xml:space="preserve">LEITE EM PÓ (FÓRMULA INFANTIL) – LEITE PARCIALMENTE DESNATADO, </t>
    </r>
    <r>
      <rPr>
        <sz val="9"/>
        <color theme="1"/>
        <rFont val="Cambria"/>
        <family val="1"/>
      </rPr>
      <t>SORO DE LEITE DESMINERALIZADO. RICO EM VITAMINAS, PREBIÓTICOS E ZERO ADIÇÃO DE AÇUCARES. DESTINADO A CRIANÇAS DE 01 A 03 ANOS DE IDADE. UNIDADE EMBALADA EM EMBALAGENS HERMÉTICAS COM FILMES METALIZADOS E LAMINADOS DE 800G. COM TEOR DE LIPÍDIO DE ATÉ 26% DE ACORDO COM A LEGISLAÇÃO VIGENTE E REGISTRO DO MINISTÉRIO DA AGRICULTURA, SIF. COD. 601400</t>
    </r>
  </si>
  <si>
    <r>
      <t xml:space="preserve"> </t>
    </r>
    <r>
      <rPr>
        <b/>
        <sz val="9"/>
        <color theme="1"/>
        <rFont val="Cambria"/>
        <family val="1"/>
      </rPr>
      <t>LEITE EM PÓ ZERO LACTOSE –  LEITE</t>
    </r>
    <r>
      <rPr>
        <sz val="9"/>
        <color theme="1"/>
        <rFont val="Cambria"/>
        <family val="1"/>
      </rPr>
      <t xml:space="preserve"> INTEGRAL, ZERO LACTOSE, ENZIMA LACTASE, ALTO TEOR DE PROTEINA. FOSFATO TRICÁLCIO, VITAMINAS A, C, D E E, E EMULSIFICANTE LECITINA DE SOJA. UNIDADE EMBALADA EM BOLSA DE 300G. COD. 447375.</t>
    </r>
  </si>
  <si>
    <t xml:space="preserve"> TOTAL ESTIMANDO DO GRUPO 09</t>
  </si>
  <si>
    <t>GRUPO 10 LEITES  ESPECIAIS - COTA RESERVADA</t>
  </si>
  <si>
    <t>TOTAL ESTIMADO DO GRUPO 10</t>
  </si>
  <si>
    <t xml:space="preserve">GRUPO 11 POLPAS - COTA PRINCIPAL </t>
  </si>
  <si>
    <t xml:space="preserve"> TOTAL ESTIMANDO DO GRUPO 11</t>
  </si>
  <si>
    <t>GRUPO 12 POLPAS  - COTA RESERVADA</t>
  </si>
  <si>
    <t xml:space="preserve"> TOTAL ESTIMANDO DO GRUPO 12</t>
  </si>
  <si>
    <t>c</t>
  </si>
  <si>
    <r>
      <t xml:space="preserve"> </t>
    </r>
    <r>
      <rPr>
        <b/>
        <sz val="10"/>
        <color theme="1"/>
        <rFont val="Cambria"/>
        <family val="1"/>
      </rPr>
      <t>POLPA DE FRUTA – CAJU</t>
    </r>
    <r>
      <rPr>
        <sz val="10"/>
        <color theme="1"/>
        <rFont val="Cambria"/>
        <family val="1"/>
      </rPr>
      <t xml:space="preserve">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464511</t>
    </r>
  </si>
  <si>
    <r>
      <rPr>
        <b/>
        <sz val="10"/>
        <color theme="1"/>
        <rFont val="Cambria"/>
        <family val="1"/>
      </rPr>
      <t xml:space="preserve"> POLPA DE FRUTA – CAJÁ</t>
    </r>
    <r>
      <rPr>
        <sz val="10"/>
        <color theme="1"/>
        <rFont val="Cambria"/>
        <family val="1"/>
      </rPr>
      <t xml:space="preserve">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464485</t>
    </r>
  </si>
  <si>
    <r>
      <rPr>
        <b/>
        <sz val="10"/>
        <color theme="1"/>
        <rFont val="Cambria"/>
        <family val="1"/>
      </rPr>
      <t xml:space="preserve"> POLPA DE FRUTA – ACEROLA</t>
    </r>
    <r>
      <rPr>
        <sz val="10"/>
        <color theme="1"/>
        <rFont val="Cambria"/>
        <family val="1"/>
      </rPr>
      <t xml:space="preserve">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POLPA DE FRUTA – ACEROLA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464484</t>
    </r>
  </si>
  <si>
    <r>
      <rPr>
        <b/>
        <sz val="10"/>
        <color theme="1"/>
        <rFont val="Cambria"/>
        <family val="1"/>
      </rPr>
      <t>POLPA DE FRUTA – GOIABA</t>
    </r>
    <r>
      <rPr>
        <sz val="10"/>
        <color theme="1"/>
        <rFont val="Cambria"/>
        <family val="1"/>
      </rPr>
      <t xml:space="preserve"> PRODUTO NÃO FERMENTADO, NÃO ALCOÓLICO, NÃO CONTÉM GLÚTEN E SEM CONSERVANTES QUÍMICOS OU ADITIVOS DE QUALQUER NATUTUREZA. O PRODUTO DEVERÁ SER CONGELADOE TRANSPORTADO SOB REFRIGERAÇÃO, A EMBALAGEM DEVERÁ SER DE 1kg, ROTULADA CONFORME LEGISLAÇÃO VIGENTE CONTENDO O NÚMERO DE REGISTRO NO ÓRGÃO COMPETENTE. COD. 464514</t>
    </r>
  </si>
  <si>
    <r>
      <t>CARNE MOÍDA</t>
    </r>
    <r>
      <rPr>
        <sz val="9"/>
        <color theme="1"/>
        <rFont val="Cambria"/>
        <family val="1"/>
      </rPr>
      <t xml:space="preserve"> – CARNE BOVINA IN NATURA, TIPO CORTE: PALETA (PÁ), APRESENTAÇÃO: MOIDA, ESTADO DE CONSERVAÇÃO: CONGELADA. NÃO AMOLECIDO E NEM PEGAJOSA, COR PRÓPRIA SEM MANCHAS ESVERDEADA, CHEIRO E SABOR PRÓPRIO, COM AUSÊNCIA DE SUJIDADES, PARASITOS E LARVAS. INSPECIONADO PELO MINISTÉRIO DA AGRICULTURA (SIF OU SIE).  </t>
    </r>
    <r>
      <rPr>
        <b/>
        <sz val="9"/>
        <color theme="1"/>
        <rFont val="Cambria"/>
        <family val="1"/>
      </rPr>
      <t>CÓD.447393</t>
    </r>
  </si>
  <si>
    <r>
      <t xml:space="preserve">PEITO DE FRANGO – </t>
    </r>
    <r>
      <rPr>
        <sz val="9"/>
        <color rgb="FF333333"/>
        <rFont val="Cambria"/>
        <family val="1"/>
      </rPr>
      <t>PEITO DE FRANGO, COM PELE, COM OSSO, EMBALAGEM PRIMÁRIA PLÁSTICA DE 1 KG. O GÊNERO ALIMENTÍCIO SÓ PODERÁ SER ADQUIRIDO SE COMPROVADA INSPEÇÃO SIF/DIPOA, COM BOA QUALIDADE. ASPECTO, COR, CHEIRO E SABOR PRÓPRIO QUE CARACTERIZE SER DE PRIMEIRA, EMBALAGEM DE POLIETILENO COM ETIQUETA DE IDENTIFICAÇÃO DA DATA DE EMBALAGEM/VALIDADE, PESO, MARCAS E CARIMBOS OFICIAIS DE ACORDO COM AS PORTARIAS DO MINISTÉRIO DA AGRICULTURA E VIGILÂNCIA SANITÁRIA. O TRANSPORTE DEVERÁ PRESERVAR AS CARACTERÍSTICAS DO ALIMENTO CONGELADO.</t>
    </r>
    <r>
      <rPr>
        <b/>
        <sz val="9"/>
        <color rgb="FF333333"/>
        <rFont val="Cambria"/>
        <family val="1"/>
      </rPr>
      <t xml:space="preserve">COD. </t>
    </r>
    <r>
      <rPr>
        <b/>
        <sz val="9"/>
        <color theme="1"/>
        <rFont val="Cambria"/>
        <family val="1"/>
      </rPr>
      <t>447596</t>
    </r>
  </si>
  <si>
    <r>
      <t xml:space="preserve">CARNE DE PALETA – </t>
    </r>
    <r>
      <rPr>
        <sz val="9"/>
        <color theme="1"/>
        <rFont val="Cambria"/>
        <family val="1"/>
      </rPr>
      <t xml:space="preserve">CARNE BOVINA IN NATURA, TIPO CORTE: PALETA (PÁ), APRESENTAÇÃO: CORTADA EM CUBOS, ESTADO DE CONSERVAÇÃO: CONGELADO(A).  NÃO AMOLECIDO E NEM PEGAJOSO, COR PRÓPRIA SEM MANCHAS ESVERDEADA, CHEIRO E SABOR PRÓPRIO, COM AUSÊNCIA DE SUJIDADES, PARASITOS E LARVAS. INSPECIONADO PELO MINISTÉRIO DA AGRICULTURA COM SELO SIF OU SIE. </t>
    </r>
    <r>
      <rPr>
        <b/>
        <sz val="9"/>
        <color theme="1"/>
        <rFont val="Cambria"/>
        <family val="1"/>
      </rPr>
      <t>CÓD.449723</t>
    </r>
  </si>
  <si>
    <r>
      <t>SARDINHAS COM MOLHO DE TOMATE</t>
    </r>
    <r>
      <rPr>
        <sz val="9"/>
        <color theme="1"/>
        <rFont val="Cambria"/>
        <family val="1"/>
      </rPr>
      <t xml:space="preserve"> - EM LATADA EM FOLHA DE FLANDRES E VERNIZ SANITÁRIO, SARDINHA EM CONSERVA ELABORADO COM PESCADO ÍNTEGRO, FRESCO, LIMPO E VISCERADO, SEM ESCAMAS, SEM ESPINHAS, CONSERVADA EM ÓLEO COMESTÍVEL COM SAL. RÓTULO COM VALOR NUTRICIONAL DATA DE VALIDADE E LOTE EM UNIDADE DE 125G. </t>
    </r>
    <r>
      <rPr>
        <b/>
        <sz val="9"/>
        <color theme="1"/>
        <rFont val="Cambria"/>
        <family val="1"/>
      </rPr>
      <t>COD. 449007</t>
    </r>
  </si>
  <si>
    <r>
      <t>ALHO</t>
    </r>
    <r>
      <rPr>
        <sz val="9"/>
        <color theme="1"/>
        <rFont val="Cambria"/>
        <family val="1"/>
      </rPr>
      <t xml:space="preserve"> - BULBO INTEIRO, NACIONAL, BOA QUALIDADE, FIRME E INTACTO, SEM LESÕES DE ORIGEM FICA OU MECÂNICA, PERFURAÇÕES E CORTES, TAMANHO E COLORAÇÃO UNIFORME, DEVENDO SER BEM DESENVOLVIDO, ISENTO DE SUJIDADES, PARASITAS E LARVAS. </t>
    </r>
    <r>
      <rPr>
        <b/>
        <sz val="9"/>
        <color theme="1"/>
        <rFont val="Cambria"/>
        <family val="1"/>
      </rPr>
      <t>COD. 463861</t>
    </r>
  </si>
  <si>
    <r>
      <t xml:space="preserve">BATATA INGLESA </t>
    </r>
    <r>
      <rPr>
        <sz val="9"/>
        <color theme="1"/>
        <rFont val="Cambria"/>
        <family val="1"/>
      </rPr>
      <t>– DE BOA QUALIDADE, LAVADA, NÃO DEVERÁ APRESENTAR GOLPES OU DANOS POR QUALQUER LESÃO DE ORIGEM FÍSICA OU MECÂNICA QUE AFETE SUA APARÊNCIA.</t>
    </r>
    <r>
      <rPr>
        <b/>
        <sz val="9"/>
        <color theme="1"/>
        <rFont val="Cambria"/>
        <family val="1"/>
      </rPr>
      <t xml:space="preserve"> COD. 463754</t>
    </r>
  </si>
  <si>
    <r>
      <t xml:space="preserve">BETERRABA </t>
    </r>
    <r>
      <rPr>
        <sz val="9"/>
        <color theme="1"/>
        <rFont val="Cambria"/>
        <family val="1"/>
      </rPr>
      <t xml:space="preserve">– DE BOA QUALIDADE, LAVADA, NÃO DEVERÁ APRESENTAR GOLPES OU DANOS POR QUALQUER LESÃO DE ORIGEM FÍSICA OU MECÂNICA QUE AFETA SUA APARÊNCIA. </t>
    </r>
    <r>
      <rPr>
        <b/>
        <sz val="9"/>
        <color theme="1"/>
        <rFont val="Cambria"/>
        <family val="1"/>
      </rPr>
      <t>COD. 463767</t>
    </r>
  </si>
  <si>
    <r>
      <t xml:space="preserve">TOMATE </t>
    </r>
    <r>
      <rPr>
        <sz val="9"/>
        <color theme="1"/>
        <rFont val="Cambria"/>
        <family val="1"/>
      </rPr>
      <t xml:space="preserve">– TIPO SALADA, DE BOA QUALIDADE, NÃO DEVERÁ APRESENTAR DANOS DE ORDEM FÍSICA, MECÂNICA OU BIOLÓGICA QUE AFETE A SUA APARÊNCIA. </t>
    </r>
    <r>
      <rPr>
        <b/>
        <sz val="9"/>
        <color theme="1"/>
        <rFont val="Cambria"/>
        <family val="1"/>
      </rPr>
      <t>COD. 463806</t>
    </r>
  </si>
  <si>
    <r>
      <t xml:space="preserve">COLORAL- </t>
    </r>
    <r>
      <rPr>
        <sz val="9"/>
        <color theme="1"/>
        <rFont val="Cambria"/>
        <family val="1"/>
      </rPr>
      <t xml:space="preserve">EM PÓ FINO, HOMOGÊNEO, OBTIDO DE FRUTOS MADUROS DE ESPÉCIMES GENUÍNOS, GRÃOS, LIMPOS, DESSECADOS E MOÍDOS, DE COLORAÇÃO VERMELHO INTENSO, COM ASPECTO, COR E SABOR PRÓPRIOS, ISENTOS DE MATÉRIAS ESTRANHOS A SUA ESPÉCIE, ACONDICIONADO EM SACO PLÁSTICO TRANSPARENTES, ATÓXICO, RESISTENTE E HERMETICAMENTE VEDADO, UNIDADE COM 100G. </t>
    </r>
    <r>
      <rPr>
        <b/>
        <sz val="9"/>
        <color theme="1"/>
        <rFont val="Cambria"/>
        <family val="1"/>
      </rPr>
      <t>COD. 463937</t>
    </r>
  </si>
  <si>
    <r>
      <t>CONDIMENTO (COMINHO) -</t>
    </r>
    <r>
      <rPr>
        <sz val="9"/>
        <color theme="1"/>
        <rFont val="Cambria"/>
        <family val="1"/>
      </rPr>
      <t xml:space="preserve"> EM PÓ, DESTINADO A TEMPERAR ALIMENTOS, ASPECTO, COR CHEIRO E SABOR PRÓPRIOS, MOÍDO, DEVERÁ APRESENTAR-SE LIVRE DE PARASITAS E DE QUALQUER SUBSTÂNCIA CONTAMINANTE, SEM TRAÇOS BRANCOS OU MOFO E SUJIDADES. EMBALAGEM PLÁSTICA ATÓXICA, INTACTA, CONTENDO INFORMAÇÕES SOBRE O PRODUTO E PRAZO DE VALIDADE. ACONDICIONADO EM EMBALAGEM DE 100G. </t>
    </r>
    <r>
      <rPr>
        <b/>
        <sz val="9"/>
        <color theme="1"/>
        <rFont val="Cambria"/>
        <family val="1"/>
      </rPr>
      <t>COD. 463891</t>
    </r>
  </si>
  <si>
    <r>
      <t>EXTRATO DE TOMATE</t>
    </r>
    <r>
      <rPr>
        <sz val="9"/>
        <color theme="1"/>
        <rFont val="Cambria"/>
        <family val="1"/>
      </rPr>
      <t xml:space="preserve"> - CONCENTRADO, RESULTANTE DA CONCENTRAÇÃO DA POLPA DE TOMATE POR PROCESSO TECNOLÓGICO, PREPARADO COM FRUTOS MADUROS SELECIONADOS, SEM PELES, SEM SEMENTES E CORANTES ARTIFICIAIS, ISENTA DE SUJIDADE E FERMENTAÇÃO, ACONDICIONADAS EM EMBALAGENS TETRAPAK DE 340G CADA. </t>
    </r>
    <r>
      <rPr>
        <b/>
        <sz val="9"/>
        <color theme="1"/>
        <rFont val="Cambria"/>
        <family val="1"/>
      </rPr>
      <t>COD. 459670</t>
    </r>
  </si>
  <si>
    <r>
      <t>LEITE DE COCO GARRAFA –</t>
    </r>
    <r>
      <rPr>
        <sz val="9"/>
        <color theme="1"/>
        <rFont val="Cambria"/>
        <family val="1"/>
      </rPr>
      <t xml:space="preserve"> PASTEURIZADO, UNIFORME SEM GRUMOS, COR AROMA E ODOR CARACTERÍSTICA, NÃO RANÇOSO, ACONDICIONADO EM EMBALAGEM (RÓTULO) DOS INGREDIENTES, VALOR NUTRICIONAL, PESO, FORNECEDOR, DATA DE FABRICAÇÃO E VALIDADE. ISENTO DE SUJIDADES, PARASITAS, LARVAS E MATERIAL ESTRANHO. VALIDADE MÍNIMA DE 06 (SEIS) MESES, EMBALAGEM COM 500ML.  A CONTAR DA DATA DE ENTREGA. </t>
    </r>
    <r>
      <rPr>
        <b/>
        <sz val="9"/>
        <color theme="1"/>
        <rFont val="Cambria"/>
        <family val="1"/>
      </rPr>
      <t>COD. 464012</t>
    </r>
  </si>
  <si>
    <r>
      <t>ÓLEO DE SOJA</t>
    </r>
    <r>
      <rPr>
        <sz val="9"/>
        <color theme="1"/>
        <rFont val="Cambria"/>
        <family val="1"/>
      </rPr>
      <t xml:space="preserve"> – REFINADO, OBTIDO DE ESPÉCIE VEGETAL, ISENTO DE RANÇO E SUBSTÂNCIAS ESTRANHAS, ACONDICIONADO EM GARRAFAS DE PLÁSTICO COM 900 ML. </t>
    </r>
    <r>
      <rPr>
        <b/>
        <sz val="9"/>
        <color theme="1"/>
        <rFont val="Cambria"/>
        <family val="1"/>
      </rPr>
      <t>COD. 463692</t>
    </r>
  </si>
  <si>
    <r>
      <t>SAL REFINADO</t>
    </r>
    <r>
      <rPr>
        <sz val="9"/>
        <color theme="1"/>
        <rFont val="Cambria"/>
        <family val="1"/>
      </rPr>
      <t xml:space="preserve"> - ADICIONADO DE CLORETO DE SÓDIO E SAIS DE IODO, ACONDICIONADO EM SACO PLÁSTICO TRANSPARENTE, PESANDO 1 KG. </t>
    </r>
    <r>
      <rPr>
        <b/>
        <sz val="9"/>
        <color theme="1"/>
        <rFont val="Cambria"/>
        <family val="1"/>
      </rPr>
      <t>COD. 461092</t>
    </r>
  </si>
  <si>
    <r>
      <t>VINAGRE</t>
    </r>
    <r>
      <rPr>
        <sz val="9"/>
        <color theme="1"/>
        <rFont val="Cambria"/>
        <family val="1"/>
      </rPr>
      <t xml:space="preserve"> - PRODUTO NATURAL FERMENTAÇÃO ACÉTICO SIMPLES, ISENTOS DE CORANTES ARTIFICIAIS, ÁCIDOS ORGÂNICOS E MINERAIS ESTRANHOS, LIVRE DE SUJIDADES, MATERIAL TERROSO, DETRITOS DE ANIMAIS E VEGETAIS, ACONDICIONADO EM FRASCO PLÁSTICO DE 500 ML E COM TAMPA INVIOLÁVEL HERMETICAMENTE. </t>
    </r>
    <r>
      <rPr>
        <b/>
        <sz val="9"/>
        <color theme="1"/>
        <rFont val="Cambria"/>
        <family val="1"/>
      </rPr>
      <t>COD. 217096</t>
    </r>
  </si>
  <si>
    <r>
      <t>AÇÚCAR CRISTAL BRANCO</t>
    </r>
    <r>
      <rPr>
        <sz val="9"/>
        <color theme="1"/>
        <rFont val="Cambria"/>
        <family val="1"/>
      </rPr>
      <t xml:space="preserve"> - OBTIDO PELA MISTURA DA CANA DE AÇÚCAR, COM ASPECTO, COR CHEIRO PRÓPRIO E SABOR DOCE, ISENTO DE SUJIDADE, PARASITAS, MATERIAIS TERROSOS E DETRITOS ANIMAIS OU VEGETAIS. ACONDICIONADOS EM EMBALAGENS DE 1 KG. </t>
    </r>
    <r>
      <rPr>
        <b/>
        <sz val="9"/>
        <color theme="1"/>
        <rFont val="Cambria"/>
        <family val="1"/>
      </rPr>
      <t>COD. 463988</t>
    </r>
  </si>
  <si>
    <r>
      <t xml:space="preserve">FEIJÃO CARIOCA TIPO 1 - </t>
    </r>
    <r>
      <rPr>
        <sz val="9"/>
        <color theme="1"/>
        <rFont val="Cambria"/>
        <family val="1"/>
      </rPr>
      <t xml:space="preserve">NOVO, CONSTITUÍDOS DE GRÃOS INTEIROS E SADIOS COM UNIDADE PERMITIDA DE 15%, ISENTO DE SUJIDADES E MISTURAS DE OUTRAS VARIEDADES E ESPÉCIES, ACONDICIONADAS EM SACOS PLÁSTICOS DE 1 KG. COM VALIDADE, NO MÍNIMO, DE 6 MESES. </t>
    </r>
    <r>
      <rPr>
        <b/>
        <sz val="9"/>
        <color theme="1"/>
        <rFont val="Cambria"/>
        <family val="1"/>
      </rPr>
      <t>COD. 464553</t>
    </r>
  </si>
  <si>
    <r>
      <t>ARROZ TIPO 1 PARBOLIZADO</t>
    </r>
    <r>
      <rPr>
        <sz val="9"/>
        <color theme="1"/>
        <rFont val="Cambria"/>
        <family val="1"/>
      </rPr>
      <t xml:space="preserve"> - SEM GLÚTEN CONSTITUÍDOS DE GRÃOS INTEIROS, COM TEOR DE UMIDADE MÁXIMA DE 15% ISENTO DE SUJIDADES E MISTURAS DE OUTRAS VARIEDADES E ESPÉCIES, ACONDICIONADAS EM SACOS DE 1 KG. </t>
    </r>
    <r>
      <rPr>
        <b/>
        <sz val="9"/>
        <color theme="1"/>
        <rFont val="Cambria"/>
        <family val="1"/>
      </rPr>
      <t>COD. 458908</t>
    </r>
  </si>
  <si>
    <r>
      <t xml:space="preserve">AMIDO DE MILHO - </t>
    </r>
    <r>
      <rPr>
        <sz val="9"/>
        <color theme="1"/>
        <rFont val="Cambria"/>
        <family val="1"/>
      </rPr>
      <t xml:space="preserve">SABORIZADO, TIPO CREMOGEMA, AMIDO DE MILHO COM AÇÚCAR, VITAMINAS (A E C), SAIS MINERAIS (CÁLCIO, FÓSFORO), AROMATIZANTE E CORANTE URUCUM. EMBALAGEM INTACTA E LIVRE DE CONTAMINANTES. TRADICIONAL, MORANGO OU CHOCOLATE EMBALAGEM 180G.   </t>
    </r>
    <r>
      <rPr>
        <b/>
        <sz val="9"/>
        <color theme="1"/>
        <rFont val="Cambria"/>
        <family val="1"/>
      </rPr>
      <t>COD. 459077</t>
    </r>
  </si>
  <si>
    <r>
      <t>AVEIA EM FLOCO</t>
    </r>
    <r>
      <rPr>
        <sz val="9"/>
        <color theme="1"/>
        <rFont val="Cambria"/>
        <family val="1"/>
      </rPr>
      <t xml:space="preserve"> - UM CEREAL RICO EM PROTEÍNAS, FERRO, MAGNÉSIO, FÓSFORO, ZINCO, MANGANÊS, VITAMINA B1 E VITAMINA B5, ALÉM DE SER EXCELENTE FONTE DE FIBRAS SOLÚVEIS, APRESENTAÇÃO: EM FLOCOS FINOS. </t>
    </r>
    <r>
      <rPr>
        <b/>
        <sz val="9"/>
        <color theme="1"/>
        <rFont val="Cambria"/>
        <family val="1"/>
      </rPr>
      <t>COD. 460501</t>
    </r>
  </si>
  <si>
    <r>
      <t>FARINHA DE MANDIOCA</t>
    </r>
    <r>
      <rPr>
        <sz val="9"/>
        <color theme="1"/>
        <rFont val="Cambria"/>
        <family val="1"/>
      </rPr>
      <t xml:space="preserve"> - CRUA, SECA, FINA, TIPO 1,EM EMBALAGEM POLIETILENO ATÓXICO, RESISTÊNCIA, TRANSPARENTE, COM 01 KG.EMBALAGEM CONTENDO IDENTIFICAÇÃO DO PRODUTO, MARCA DO FABRICANTE, DATA DE FABRICAÇÃO E DATA DE VALIDADE, COM REGISTRO NO MINISTÉRIO DA AGRICULTURA. </t>
    </r>
    <r>
      <rPr>
        <b/>
        <sz val="9"/>
        <color theme="1"/>
        <rFont val="Cambria"/>
        <family val="1"/>
      </rPr>
      <t>COD. 458920</t>
    </r>
  </si>
  <si>
    <r>
      <t>MACARRÃO ESPAGUETE -</t>
    </r>
    <r>
      <rPr>
        <sz val="9"/>
        <color theme="1"/>
        <rFont val="Cambria"/>
        <family val="1"/>
      </rPr>
      <t xml:space="preserve"> FORMATO ESPAGUETE, COR AMARELADA, OBTIDA PELO AMASSAMENTO DA FARINHA DE TRIGO ESPECIAL, OVOS E DEMAIS SUBSTÂNCIA PERMITIDAS, ISENTAS DE CORANTES ARTIFICIAIS, SUJIDADES, PARASITAS, LARVAS E DETRITOS ANIMAIS OU VEGETAIS, ACONDICIONADAS EM SACOS PLÁSTICOS DE 500G. </t>
    </r>
    <r>
      <rPr>
        <b/>
        <sz val="9"/>
        <color theme="1"/>
        <rFont val="Cambria"/>
        <family val="1"/>
      </rPr>
      <t>COD. 458951</t>
    </r>
  </si>
  <si>
    <r>
      <t>FLOCÃO DE MILHO –</t>
    </r>
    <r>
      <rPr>
        <sz val="9"/>
        <color theme="1"/>
        <rFont val="Cambria"/>
        <family val="1"/>
      </rPr>
      <t xml:space="preserve"> Tipo Flocada; Cor amarela, cheiro e sabor próprio com ausência de umidade, sujidades, fermentação, ranço, parasitas ou larvas. Armazenadqeo em Embalagens Plásticas. Composto Predominantemente por Farinha de Milho Flocada, Sem Glútem e Validade Mínima de 6 Meses, Embalagem com 500g: Característica Adcional: Grão Amarelo. Ingrediente adicional: Fortificada com Ferro e Ácido Fólico. Apresentação: Pré- Cozida. </t>
    </r>
    <r>
      <rPr>
        <b/>
        <sz val="9"/>
        <color theme="1"/>
        <rFont val="Cambria"/>
        <family val="1"/>
      </rPr>
      <t>COD. 459017</t>
    </r>
  </si>
  <si>
    <r>
      <t>LEITE EM PÓ INTEGRAL</t>
    </r>
    <r>
      <rPr>
        <sz val="9"/>
        <color theme="1"/>
        <rFont val="Cambria"/>
        <family val="1"/>
      </rPr>
      <t xml:space="preserve"> - UNIDADE EMBALADA EM EMBALAGENS HERMÉTICAS COM FILMES METALIZADOS E LAMINADOS DE 200G. COM TEOR DE LIPÍDIO DE 26% DE ACORDO COM A LEGISLAÇÃO VIGENTE E REGISTRO DO MINISTÉRIO DA AGRICULTURA, SIF. </t>
    </r>
    <r>
      <rPr>
        <b/>
        <sz val="9"/>
        <color theme="1"/>
        <rFont val="Cambria"/>
        <family val="1"/>
      </rPr>
      <t>COD. 459637</t>
    </r>
  </si>
  <si>
    <r>
      <t xml:space="preserve">MILHO DE PIPOCA – </t>
    </r>
    <r>
      <rPr>
        <sz val="9"/>
        <color theme="1"/>
        <rFont val="Cambria"/>
        <family val="1"/>
      </rPr>
      <t>QUALIDADE TIPO 1</t>
    </r>
    <r>
      <rPr>
        <b/>
        <sz val="9"/>
        <color theme="1"/>
        <rFont val="Cambria"/>
        <family val="1"/>
      </rPr>
      <t xml:space="preserve"> </t>
    </r>
    <r>
      <rPr>
        <sz val="9"/>
        <color theme="1"/>
        <rFont val="Cambria"/>
        <family val="1"/>
      </rPr>
      <t>GRUPO DURO. CLASSE: AMARELA. FORMATO ESTOURADO: TIPO IRREGULAR/BUTTERFLY. COD 462122.</t>
    </r>
  </si>
  <si>
    <r>
      <t>CAFÉ TORRADO</t>
    </r>
    <r>
      <rPr>
        <sz val="9"/>
        <color theme="1"/>
        <rFont val="Cambria"/>
        <family val="1"/>
      </rPr>
      <t xml:space="preserve"> - E MOÍDO 250 GRAMA DE PRIMEIRA QUALIDADE, EMBALADO. CAFÉ, APRESENTAÇÃO: TORRADO MOÍDO, INTENSIDADE: MÉDIA, TIPO: TRADICIONAL.</t>
    </r>
    <r>
      <rPr>
        <b/>
        <sz val="9"/>
        <color theme="1"/>
        <rFont val="Cambria"/>
        <family val="1"/>
      </rPr>
      <t>COD. 463583</t>
    </r>
  </si>
  <si>
    <r>
      <t>FARINHA LÁCTEA -</t>
    </r>
    <r>
      <rPr>
        <sz val="9"/>
        <color theme="1"/>
        <rFont val="Cambria"/>
        <family val="1"/>
      </rPr>
      <t xml:space="preserve"> ENRIQUECIDA COM FERRO E ÁCIDO FÓLICO, VITAMINAS E MINERAIS. EMBALAGENS COM PESO LÍQUIDO DE 400G. </t>
    </r>
    <r>
      <rPr>
        <b/>
        <sz val="9"/>
        <color theme="1"/>
        <rFont val="Cambria"/>
        <family val="1"/>
      </rPr>
      <t>COD. 463974</t>
    </r>
  </si>
  <si>
    <r>
      <t>MILHO PARA MUNGUNZÁ -</t>
    </r>
    <r>
      <rPr>
        <sz val="9"/>
        <color theme="1"/>
        <rFont val="Cambria"/>
        <family val="1"/>
      </rPr>
      <t xml:space="preserve"> GRÃOS DE MILHO AMARELO, COM ASPECTO, COR, CHEIRO E SABOR PRÓPRIOS COM AUSÊNCIA DE UMIDADE, FERMENTAÇÃO, RANÇO, ISENTO DE SUJIDADES, PARASITAS E LARVAS. EMBALAGEM DE 500G, EM SACOS PLÁSTICOS TRANSPARENTES E ATÓXICOS, LIMPOS NÃO VIOLADOS. A EMBALAGEM DEVERÁ CONTER OS DADOS DE IDENTIFICAÇÃO E PROCEDÊNCIA, INFORMAÇÃO NUTRICIONAL, DATA DE VALIDADE, QUANTIDADE DO PRODUTO. O PRODUTO DEVERÁ APRESENTAR VALIDADE MÍNIMA DE 05(CINCO) MESES. PCT 500G. </t>
    </r>
    <r>
      <rPr>
        <b/>
        <sz val="9"/>
        <color theme="1"/>
        <rFont val="Cambria"/>
        <family val="1"/>
      </rPr>
      <t>COD. 279262</t>
    </r>
  </si>
  <si>
    <r>
      <t>IOGURTE</t>
    </r>
    <r>
      <rPr>
        <sz val="9"/>
        <color theme="1"/>
        <rFont val="Cambria"/>
        <family val="1"/>
      </rPr>
      <t xml:space="preserve"> – POLPA DE POLPA DE MORANGO OBTIDO DE LEITE PASTEURIZADO COM CONSISTÊNCIA CREMOSA OU FIRME, EM EMBALAGENS DE 1 LITRO, COM VALIDADE NO MÁXIMO DE 45 DIAS. A EMBALAGEM DEVERÁ CONTER EXTERNAMENTE OS DADOS DE IDENTIFICAÇÃO, PROCEDÊNCIA, INFORMAÇÃO NUTRICIONAL, N° DE LOTE, DATA DE VALIDADE, QUANTIDADE DE PRODUTO, N° DE REGISTRO, DO MINISTÉRIO DA AGRICULTURA/SIF E CARIMBO DE INSPEÇÃO.  COD. 339482</t>
    </r>
  </si>
  <si>
    <r>
      <t>BISCOITO DOCE</t>
    </r>
    <r>
      <rPr>
        <sz val="9"/>
        <color theme="1"/>
        <rFont val="Cambria"/>
        <family val="1"/>
      </rPr>
      <t xml:space="preserve"> - TIPO MARIA E DEVERÁ SER FABRICADO A PARTIR DE MATÉRIAS PRIMAS LIMPO, NÃO DEVEM ESTAR AMASSADO OU COM CARACTERES ORGANOLÉPTICOS ANORMAIS. EMBALAGEM: SACO DE POLIETILENO, ATÓXICO, RESISTENTE, LACRADO, CONTENDO 350G.  232236</t>
    </r>
  </si>
  <si>
    <r>
      <t>BISCOITO COM RECHEIO DE GOIABADA, TIPO LANCHINHO</t>
    </r>
    <r>
      <rPr>
        <sz val="9"/>
        <color theme="1"/>
        <rFont val="Cambria"/>
        <family val="1"/>
      </rPr>
      <t xml:space="preserve">. CARACTERÍSTICAS ADICIONAIS RECHEIO GOIABADA, 0% GORDURA TRANS. BISCOITO DOCE, TIPO MAISENA, DIVERSAS FORMATAÇÕES, COMPOSIÇÃO BÁSICA FARINHA DE TRIGO, GORDURA VEGETAL HIDROGENADA, AÇÚCAR E OUTRAS SUBSTÂNCIAS PERMITIDAS, ACONDICIONADO EM SACO PLÁSTICO IMPERMEÁVEL, FECHADO, COM 400G. AS EMBALAGENS DEVEM CONTER EXTERNAMENTE OS DADOS DE IDENTIFICAÇÃO, PROCEDÊNCIA, INFORMAÇÕES NUTRICIONAIS, NÚMERO DE LOTE, DATA DE VALIDADE, QUANTIDADE DE PRODUTO. VALIDADE MÍNIMA DE 6 MESES A PARTIR DA DATA DE ENTREGA.EMBALAGEM COM 20 UNIDADES DE 20G (400 GR. TOTAL).  COD. 323405 </t>
    </r>
  </si>
  <si>
    <r>
      <t>BOLACHA SALGADA</t>
    </r>
    <r>
      <rPr>
        <sz val="9"/>
        <color theme="1"/>
        <rFont val="Cambria"/>
        <family val="1"/>
      </rPr>
      <t xml:space="preserve"> - TIPO CREAM CRACKER, INGREDIENTES: FARINHA DE TRIGO ENRIQUECIDA COM FERRO E ÁCIDO FÓLICO, AMIDO DE MILHO E DEMAIS INGREDIENTES PERMITIDOS PELA LEGISLAÇÃO VIGENTE, PACOTE DE 350G, </t>
    </r>
    <r>
      <rPr>
        <b/>
        <sz val="9"/>
        <color theme="1"/>
        <rFont val="Cambria"/>
        <family val="1"/>
      </rPr>
      <t>COD. 456468</t>
    </r>
  </si>
  <si>
    <r>
      <t xml:space="preserve">DOCE EM TABLETE TIPO GOIBADA. </t>
    </r>
    <r>
      <rPr>
        <sz val="9"/>
        <color theme="1"/>
        <rFont val="Cambria"/>
        <family val="1"/>
      </rPr>
      <t>CONSISTÊNCIA FIRME. VALIDADE DE 03 MESES APÓS DATA DE FABRICAÇÃO. EMBALACEM PRINCIPAL APROXIMADAMENTE 750G. TABLETES ACONDICIONADOS EM EMBALAGEM INDIVIDUAL ATÓXICA COM 20 UNIDADES, COM NO MÍNIMO 15G A 20G CADA. RESOLUÇÃO NORMATIVA N.9/78 – ANVISA.</t>
    </r>
    <r>
      <rPr>
        <b/>
        <sz val="9"/>
        <color theme="1"/>
        <rFont val="Cambria"/>
        <family val="1"/>
      </rPr>
      <t>COD.462679</t>
    </r>
  </si>
  <si>
    <r>
      <t>MARGARINA</t>
    </r>
    <r>
      <rPr>
        <sz val="9"/>
        <color theme="1"/>
        <rFont val="Cambria"/>
        <family val="1"/>
      </rPr>
      <t xml:space="preserve"> - VEGETAL CREMOSA, COMPOSTO DE GORDURA E LEITE, PODENDO CONTER VITAMINA E OUTRAS SUBSTÂNCIAS PERMITIDAS, COM ASPECTO, COR, CHEIRO E SABOR PRÓPRIOS, ACONDICIONADOS EM POTE PLÁSTICO ATÓXICO COM 250G. </t>
    </r>
    <r>
      <rPr>
        <b/>
        <sz val="9"/>
        <color theme="1"/>
        <rFont val="Cambria"/>
        <family val="1"/>
      </rPr>
      <t>COD. 463699</t>
    </r>
  </si>
  <si>
    <r>
      <t>BOLO –</t>
    </r>
    <r>
      <rPr>
        <sz val="9"/>
        <color theme="1"/>
        <rFont val="Cambria"/>
        <family val="1"/>
      </rPr>
      <t xml:space="preserve"> TRIGO OU MESCLADO. COM ESSÊNCIA DE BAUNILHA.  PRODUTO PREPARADO COM FARINHA TRIGO, FERMENTO BIOLÓGICO, SAL AÇÚCAR, MARGARINA, OVOS, LEITE E CHOCOLATE PODENDO CONTER OUTRO INGREDIENTES, DESDE QUE DECLARADOS E APROVADOS PELA ANVISA. </t>
    </r>
    <r>
      <rPr>
        <b/>
        <sz val="9"/>
        <color theme="1"/>
        <rFont val="Cambria"/>
        <family val="1"/>
      </rPr>
      <t>COD. 476817.</t>
    </r>
  </si>
  <si>
    <r>
      <t>CARNE TIPO CHARQUE</t>
    </r>
    <r>
      <rPr>
        <sz val="9"/>
        <color theme="1"/>
        <rFont val="Cambria"/>
        <family val="1"/>
      </rPr>
      <t xml:space="preserve">. PRODUTO PREPARADO COM CARNE BOVINA DIANTEIRA, DESSECADA, DE CONSISTÊNCIA FIRME COM ASPECTO, COR, ODOR E SABOR PRÓPRIOS E INERENTES AO PRODUTO. ISENTO DE SUJIDADES, MATERIAIS ESTRANHOS, LARVAS, TERROSOS, DETRITOS VEGETAIS OU PARASITAS. ACONDICIONADA EM SACO PLÁSTICO TRANSPARENTE E ATÓXICO. EM EMBALAGENS DE NO MÁXIMO 5 KG E ACONDICIONADAS EM EMBALAGEM DE PAPELÃO DE ALTA DESSIDADE, LACRADA E ROTULADA, QUE CONTENHAM ESPECIFICADOS O LOCAL DE ORIGEM DO PRODUTO, PESO, DATA DA EMBALAGEM, E DATA DE VENCIMENTO. A EMBALAGEM DEVE CONTER A VALIDADE DE NO MÍNIMO 04 MESES, COM REGISTROS OBRIGATÓRIOS DO MINISTÉRIO DA AGRICULTURA, INSPECIONADA PELO SIF, COM PERCENTUAL MÁXIMO DE GORDURA DE 20%. COD.  %. </t>
    </r>
    <r>
      <rPr>
        <b/>
        <sz val="9"/>
        <color theme="1"/>
        <rFont val="Cambria"/>
        <family val="1"/>
      </rPr>
      <t>(NÃO SERÁ ACEITO PRODUTO DO TIPO JERKED BEEF***</t>
    </r>
    <r>
      <rPr>
        <sz val="9"/>
        <color theme="1"/>
        <rFont val="Cambria"/>
        <family val="1"/>
      </rPr>
      <t>)</t>
    </r>
    <r>
      <rPr>
        <b/>
        <sz val="9"/>
        <color theme="1"/>
        <rFont val="Cambria"/>
        <family val="1"/>
      </rPr>
      <t>447732</t>
    </r>
  </si>
  <si>
    <r>
      <t xml:space="preserve">FÍGADO BOVINO </t>
    </r>
    <r>
      <rPr>
        <sz val="9"/>
        <color theme="1"/>
        <rFont val="Cambria"/>
        <family val="1"/>
      </rPr>
      <t xml:space="preserve">- PEÇA CONGELADA, CARNE LIMPA E SEM GORDURA, EMBALADAS EM SACO POLIETILENO TRANSPARENTES CONTENDO O LOCAL DA ORIGEM DO PRODUTO, IDENTIFICAÇÃO DO FABRICANTE, PESO E DATA DE EMBALAGEM E INSPECIONADA PELO SIF OU SIE. </t>
    </r>
    <r>
      <rPr>
        <b/>
        <sz val="9"/>
        <color theme="1"/>
        <rFont val="Cambria"/>
        <family val="1"/>
      </rPr>
      <t>COD. 447484</t>
    </r>
  </si>
  <si>
    <r>
      <t>OVOS DE GALINHA TIPO 1</t>
    </r>
    <r>
      <rPr>
        <sz val="9"/>
        <color theme="1"/>
        <rFont val="Cambria"/>
        <family val="1"/>
      </rPr>
      <t xml:space="preserve"> - UNIDADE MÉDIA ISENTA DE SUJIDADES, FUNGOS E SUBSTÂNCIA TÓXICOS, ACONDICIONADOS EM BANDEJA APROPRIADA COM 30 UNIDADES. COM INSPEÇÃO DO SIF OU SIE. </t>
    </r>
    <r>
      <rPr>
        <b/>
        <sz val="9"/>
        <color theme="1"/>
        <rFont val="Cambria"/>
        <family val="1"/>
      </rPr>
      <t>COD. 467577</t>
    </r>
  </si>
  <si>
    <r>
      <rPr>
        <b/>
        <sz val="9"/>
        <color theme="1"/>
        <rFont val="Cambria"/>
        <family val="1"/>
      </rPr>
      <t xml:space="preserve">FILÉ DE MERLUZA – FILÉ DE PEIXE </t>
    </r>
    <r>
      <rPr>
        <sz val="9"/>
        <color theme="1"/>
        <rFont val="Cambria"/>
        <family val="1"/>
      </rPr>
      <t>MERLUZA CONGELADO SEM PELE OU ESCAMAS, DE PRIMEIRA QUALIDADE, LIMPO, SEM ESPINHA. CONGELADO EM EMBALAGENS TIPO SACO/PACOTE DE POLIETILENO DE 800G. ISENTA DE ADITIVOS OU SUBSTÂNCIAS ESTRANHAS. INSPECIONADO PELO MINISTÉRIO DA AGRICULTURA SIF/DIPOA E SELECIONADO SOB CONTROLE DE QUALIDADE, VALIDADE MÍNIMA DE 12 MESES. COD. 448897</t>
    </r>
  </si>
  <si>
    <r>
      <t>CARNE TIPO CHARQUE</t>
    </r>
    <r>
      <rPr>
        <sz val="9"/>
        <color theme="1"/>
        <rFont val="Cambria"/>
        <family val="1"/>
      </rPr>
      <t>. PRODUTO PREPARADO COM CARNE BOVINA DIANTEIRA, DESSECADA, DE CONSISTÊNCIA FIRME COM ASPECTO, COR, ODOR E SABOR PRÓPRIOS E INERENTES AO PRODUTO. ISENTO DE SUJIDADES, MATERIAIS ESTRANHOS, LARVAS, TERROSOS, DETRITOS VEGETAIS OU PARASITAS. ACONDICIONADA EM SACO PLÁSTICO TRANSPARENTE E ATÓXICO. EM EMBALAGENS DE NO MÁXIMO 5 KG E ACONDICIONADAS EM EMBALAGEM DE PAPELÃO DE ALTA DESSIDADE, LACRADA E ROTULADA, QUE CONTENHAM ESPECIFICADOS O LOCAL DE ORIGEM DO PRODUTO, PESO, DATA DA EMBALAGEM, E DATA DE VENCIMENTO. A EMBALAGEM DEVE CONTER A VALIDADE DE NO MÍNIMO 04 MESES, COM REGISTROS OBRIGATÓRIOS DO MINISTÉRIO DA AGRICULTURA, INSPECIONADA PELO SIF, COM PERCENTUAL MÁXIMO DE GORDURA DE 20% . %.</t>
    </r>
    <r>
      <rPr>
        <b/>
        <sz val="9"/>
        <color theme="1"/>
        <rFont val="Cambria"/>
        <family val="1"/>
      </rPr>
      <t xml:space="preserve"> (NÃO SERÁ ACEITO PRODUTO DO TIPO JERKED BEEF***) </t>
    </r>
    <r>
      <rPr>
        <sz val="9"/>
        <color theme="1"/>
        <rFont val="Cambria"/>
        <family val="1"/>
      </rPr>
      <t xml:space="preserve">COD. </t>
    </r>
    <r>
      <rPr>
        <b/>
        <sz val="9"/>
        <color theme="1"/>
        <rFont val="Cambria"/>
        <family val="1"/>
      </rPr>
      <t>447732</t>
    </r>
  </si>
  <si>
    <t>São lourenço da Mata, 04 de novembro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</si>
</sst>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R$&quot;\ * #,##0.00_-;\-&quot;R$&quot;\ * #,##0.00_-;_-&quot;R$&quot;\ * &quot;-&quot;??_-;_-@_-"/>
    <numFmt numFmtId="43" formatCode="_-* #,##0.00_-;\-* #,##0.00_-;_-* &quot;-&quot;??_-;_-@_-"/>
    <numFmt numFmtId="164" formatCode="_-&quot;R$&quot;\ * #,##0.00_-;\-&quot;R$&quot;\ * #,##0.00_-;_-&quot;R$&quot;\ * &quot;-&quot;??_-;_-@"/>
    <numFmt numFmtId="165" formatCode="0.0000%"/>
  </numFmts>
  <fonts count="29" x14ac:knownFonts="1">
    <font>
      <sz val="11"/>
      <color theme="1"/>
      <name val="Calibri"/>
      <family val="2"/>
      <scheme val="minor"/>
    </font>
    <font>
      <b/>
      <i/>
      <sz val="10"/>
      <color theme="1"/>
      <name val="Cambria"/>
      <family val="1"/>
    </font>
    <font>
      <i/>
      <sz val="10"/>
      <name val="Cambria"/>
      <family val="1"/>
    </font>
    <font>
      <sz val="10"/>
      <color theme="1"/>
      <name val="Cambria"/>
      <family val="1"/>
    </font>
    <font>
      <b/>
      <sz val="10"/>
      <color rgb="FF000000"/>
      <name val="Cambria"/>
      <family val="1"/>
    </font>
    <font>
      <b/>
      <sz val="10"/>
      <color theme="1"/>
      <name val="Cambria"/>
      <family val="1"/>
    </font>
    <font>
      <sz val="10"/>
      <color rgb="FF333333"/>
      <name val="Cambria"/>
      <family val="1"/>
    </font>
    <font>
      <b/>
      <sz val="10"/>
      <color rgb="FF333333"/>
      <name val="Cambria"/>
      <family val="1"/>
    </font>
    <font>
      <sz val="11"/>
      <color theme="1"/>
      <name val="Calibri"/>
      <family val="2"/>
      <scheme val="minor"/>
    </font>
    <font>
      <b/>
      <sz val="9"/>
      <color rgb="FF000000"/>
      <name val="Cambria"/>
      <family val="1"/>
    </font>
    <font>
      <sz val="9"/>
      <name val="Calibri"/>
      <family val="2"/>
    </font>
    <font>
      <sz val="11"/>
      <color theme="1"/>
      <name val="Cambria"/>
      <family val="1"/>
    </font>
    <font>
      <b/>
      <sz val="10"/>
      <name val="Cambria"/>
      <family val="1"/>
    </font>
    <font>
      <b/>
      <i/>
      <sz val="11"/>
      <color theme="1"/>
      <name val="Calibri"/>
      <family val="2"/>
      <scheme val="minor"/>
    </font>
    <font>
      <i/>
      <sz val="12"/>
      <color theme="1"/>
      <name val="Cambria"/>
      <family val="1"/>
    </font>
    <font>
      <b/>
      <i/>
      <sz val="12"/>
      <color theme="1"/>
      <name val="Cambria"/>
      <family val="1"/>
    </font>
    <font>
      <i/>
      <sz val="11"/>
      <color theme="1"/>
      <name val="Cambria"/>
      <family val="1"/>
    </font>
    <font>
      <b/>
      <i/>
      <sz val="11"/>
      <color theme="1"/>
      <name val="Cambria"/>
      <family val="1"/>
    </font>
    <font>
      <b/>
      <sz val="11"/>
      <color theme="1"/>
      <name val="Calibri"/>
      <family val="2"/>
      <scheme val="minor"/>
    </font>
    <font>
      <b/>
      <sz val="11"/>
      <color theme="1"/>
      <name val="Cambria"/>
      <family val="1"/>
    </font>
    <font>
      <sz val="10"/>
      <color rgb="FF000000"/>
      <name val="Cambria"/>
      <family val="1"/>
    </font>
    <font>
      <sz val="9"/>
      <color theme="1"/>
      <name val="Cambria"/>
      <family val="1"/>
    </font>
    <font>
      <b/>
      <sz val="9"/>
      <color theme="1"/>
      <name val="Cambria"/>
      <family val="1"/>
    </font>
    <font>
      <b/>
      <sz val="9"/>
      <color theme="1"/>
      <name val="Calibri"/>
      <family val="2"/>
      <scheme val="minor"/>
    </font>
    <font>
      <sz val="9"/>
      <color theme="1"/>
      <name val="Calibri"/>
      <family val="2"/>
      <scheme val="minor"/>
    </font>
    <font>
      <b/>
      <i/>
      <sz val="9"/>
      <color theme="1"/>
      <name val="Cambria"/>
      <family val="1"/>
    </font>
    <font>
      <sz val="9"/>
      <color rgb="FF000000"/>
      <name val="Cambria"/>
      <family val="1"/>
    </font>
    <font>
      <sz val="9"/>
      <color rgb="FF333333"/>
      <name val="Cambria"/>
      <family val="1"/>
    </font>
    <font>
      <b/>
      <sz val="9"/>
      <color rgb="FF333333"/>
      <name val="Cambria"/>
      <family val="1"/>
    </font>
  </fonts>
  <fills count="32">
    <fill>
      <patternFill patternType="none"/>
    </fill>
    <fill>
      <patternFill patternType="gray125"/>
    </fill>
    <fill>
      <patternFill patternType="solid">
        <fgColor theme="4" tint="0.79998168889431442"/>
        <bgColor rgb="FFFFD965"/>
      </patternFill>
    </fill>
    <fill>
      <patternFill patternType="solid">
        <fgColor theme="4" tint="0.79998168889431442"/>
        <bgColor indexed="64"/>
      </patternFill>
    </fill>
    <fill>
      <patternFill patternType="solid">
        <fgColor theme="6" tint="0.39997558519241921"/>
        <bgColor rgb="FFFBE4D5"/>
      </patternFill>
    </fill>
    <fill>
      <patternFill patternType="solid">
        <fgColor theme="6" tint="0.39997558519241921"/>
        <bgColor indexed="64"/>
      </patternFill>
    </fill>
    <fill>
      <patternFill patternType="solid">
        <fgColor theme="4" tint="0.39997558519241921"/>
        <bgColor rgb="FFC5E0B3"/>
      </patternFill>
    </fill>
    <fill>
      <patternFill patternType="solid">
        <fgColor theme="4" tint="0.39997558519241921"/>
        <bgColor indexed="64"/>
      </patternFill>
    </fill>
    <fill>
      <patternFill patternType="solid">
        <fgColor theme="3" tint="0.39997558519241921"/>
        <bgColor rgb="FFE2EFD9"/>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39997558519241921"/>
        <bgColor rgb="FFFEF2CB"/>
      </patternFill>
    </fill>
    <fill>
      <patternFill patternType="solid">
        <fgColor theme="3" tint="0.39997558519241921"/>
        <bgColor rgb="FFD0CECE"/>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DAEEF3"/>
        <bgColor indexed="64"/>
      </patternFill>
    </fill>
    <fill>
      <patternFill patternType="solid">
        <fgColor rgb="FFDAEEF3"/>
        <bgColor rgb="FFFEF2CB"/>
      </patternFill>
    </fill>
    <fill>
      <patternFill patternType="solid">
        <fgColor rgb="FFDAEEF3"/>
        <bgColor rgb="FFD0CECE"/>
      </patternFill>
    </fill>
    <fill>
      <patternFill patternType="solid">
        <fgColor theme="5" tint="0.79998168889431442"/>
        <bgColor indexed="64"/>
      </patternFill>
    </fill>
    <fill>
      <patternFill patternType="solid">
        <fgColor theme="5"/>
        <bgColor indexed="64"/>
      </patternFill>
    </fill>
    <fill>
      <patternFill patternType="solid">
        <fgColor theme="7" tint="0.59999389629810485"/>
        <bgColor indexed="64"/>
      </patternFill>
    </fill>
    <fill>
      <patternFill patternType="solid">
        <fgColor theme="4" tint="0.39997558519241921"/>
        <bgColor rgb="FFFEF2CB"/>
      </patternFill>
    </fill>
    <fill>
      <patternFill patternType="solid">
        <fgColor theme="4" tint="0.39997558519241921"/>
        <bgColor rgb="FFD0CECE"/>
      </patternFill>
    </fill>
    <fill>
      <patternFill patternType="solid">
        <fgColor theme="4" tint="0.79998168889431442"/>
        <bgColor rgb="FFFEF2CB"/>
      </patternFill>
    </fill>
    <fill>
      <patternFill patternType="solid">
        <fgColor theme="4" tint="0.79998168889431442"/>
        <bgColor rgb="FFD0CECE"/>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cellStyleXfs>
  <cellXfs count="389">
    <xf numFmtId="0" fontId="0" fillId="0" borderId="0" xfId="0"/>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164" fontId="1" fillId="2" borderId="1"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3" fontId="4" fillId="0" borderId="7" xfId="0" applyNumberFormat="1" applyFont="1" applyBorder="1" applyAlignment="1">
      <alignment horizontal="center" vertical="center" wrapText="1"/>
    </xf>
    <xf numFmtId="0" fontId="5" fillId="0" borderId="7" xfId="0" applyFont="1" applyBorder="1" applyAlignment="1">
      <alignment vertical="center" wrapText="1"/>
    </xf>
    <xf numFmtId="3" fontId="4" fillId="0" borderId="7" xfId="0" applyNumberFormat="1" applyFont="1" applyBorder="1" applyAlignment="1">
      <alignment vertical="center" wrapText="1"/>
    </xf>
    <xf numFmtId="0" fontId="4" fillId="0" borderId="7" xfId="0" applyFont="1" applyBorder="1" applyAlignment="1">
      <alignment horizontal="center" vertical="center" wrapText="1"/>
    </xf>
    <xf numFmtId="3"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3" fontId="5" fillId="0" borderId="4" xfId="0" applyNumberFormat="1" applyFont="1" applyBorder="1" applyAlignment="1">
      <alignment horizontal="center" vertical="center" wrapText="1"/>
    </xf>
    <xf numFmtId="0" fontId="5" fillId="0" borderId="12" xfId="0" applyFont="1" applyBorder="1" applyAlignment="1">
      <alignment horizontal="left" vertical="top" wrapText="1"/>
    </xf>
    <xf numFmtId="0" fontId="5" fillId="0" borderId="7"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justify" vertical="center" wrapText="1"/>
    </xf>
    <xf numFmtId="0" fontId="5" fillId="0" borderId="4" xfId="0" applyFont="1" applyBorder="1" applyAlignment="1">
      <alignment vertical="center" wrapText="1"/>
    </xf>
    <xf numFmtId="0" fontId="5" fillId="0" borderId="4" xfId="0" applyFont="1" applyBorder="1" applyAlignment="1">
      <alignment horizontal="justify" vertical="center" wrapText="1"/>
    </xf>
    <xf numFmtId="0" fontId="5" fillId="0" borderId="4" xfId="0" applyFont="1" applyBorder="1" applyAlignment="1">
      <alignment horizontal="center" vertical="center" wrapText="1"/>
    </xf>
    <xf numFmtId="44" fontId="3" fillId="0" borderId="9" xfId="0" applyNumberFormat="1" applyFont="1" applyBorder="1" applyAlignment="1">
      <alignment horizontal="center" vertical="center"/>
    </xf>
    <xf numFmtId="44" fontId="3" fillId="0" borderId="4" xfId="0" applyNumberFormat="1" applyFont="1" applyBorder="1" applyAlignment="1">
      <alignment horizontal="center" vertical="center"/>
    </xf>
    <xf numFmtId="4" fontId="0" fillId="0" borderId="0" xfId="0" applyNumberFormat="1"/>
    <xf numFmtId="44" fontId="0" fillId="0" borderId="0" xfId="0" applyNumberFormat="1"/>
    <xf numFmtId="164" fontId="9" fillId="6" borderId="4" xfId="0" applyNumberFormat="1" applyFont="1" applyFill="1" applyBorder="1" applyAlignment="1">
      <alignment horizontal="center" vertical="center" wrapText="1"/>
    </xf>
    <xf numFmtId="164" fontId="9" fillId="6" borderId="7" xfId="0" applyNumberFormat="1" applyFont="1" applyFill="1" applyBorder="1" applyAlignment="1">
      <alignment horizontal="center" vertical="center" wrapText="1"/>
    </xf>
    <xf numFmtId="0" fontId="11" fillId="0" borderId="4" xfId="0" applyFont="1" applyBorder="1"/>
    <xf numFmtId="0" fontId="5" fillId="0" borderId="7" xfId="0" applyFont="1" applyBorder="1" applyAlignment="1">
      <alignment horizontal="left" vertical="center" wrapText="1"/>
    </xf>
    <xf numFmtId="0" fontId="5" fillId="0" borderId="4" xfId="0" applyFont="1" applyBorder="1" applyAlignment="1">
      <alignment horizontal="left" vertical="top" wrapText="1"/>
    </xf>
    <xf numFmtId="0" fontId="12" fillId="8" borderId="4" xfId="0" applyFont="1" applyFill="1" applyBorder="1" applyAlignment="1">
      <alignment horizontal="center" vertical="center"/>
    </xf>
    <xf numFmtId="164" fontId="12" fillId="8" borderId="4" xfId="0" applyNumberFormat="1" applyFont="1" applyFill="1" applyBorder="1" applyAlignment="1">
      <alignment horizontal="center" vertical="center"/>
    </xf>
    <xf numFmtId="0" fontId="5" fillId="9" borderId="4"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3" fillId="10" borderId="8" xfId="0" applyFont="1" applyFill="1" applyBorder="1" applyAlignment="1">
      <alignment horizontal="center" vertical="center"/>
    </xf>
    <xf numFmtId="0" fontId="5" fillId="10" borderId="12" xfId="0" applyFont="1" applyFill="1" applyBorder="1" applyAlignment="1">
      <alignment horizontal="left" vertical="top" wrapText="1"/>
    </xf>
    <xf numFmtId="0" fontId="5" fillId="10" borderId="7" xfId="0" applyFont="1" applyFill="1" applyBorder="1" applyAlignment="1">
      <alignment horizontal="center" vertical="center" wrapText="1"/>
    </xf>
    <xf numFmtId="3" fontId="4" fillId="10" borderId="7" xfId="0" applyNumberFormat="1" applyFont="1" applyFill="1" applyBorder="1" applyAlignment="1">
      <alignment horizontal="center" vertical="center" wrapText="1"/>
    </xf>
    <xf numFmtId="44" fontId="3" fillId="10" borderId="4" xfId="0" applyNumberFormat="1" applyFont="1" applyFill="1" applyBorder="1" applyAlignment="1">
      <alignment horizontal="center" vertical="center"/>
    </xf>
    <xf numFmtId="0" fontId="3" fillId="10" borderId="4" xfId="0" applyFont="1" applyFill="1" applyBorder="1" applyAlignment="1">
      <alignment horizontal="center" vertical="center"/>
    </xf>
    <xf numFmtId="44" fontId="0" fillId="10" borderId="4" xfId="0" applyNumberFormat="1" applyFill="1" applyBorder="1" applyAlignment="1">
      <alignment vertical="center"/>
    </xf>
    <xf numFmtId="0" fontId="0" fillId="10" borderId="4" xfId="0" applyFill="1" applyBorder="1" applyAlignment="1">
      <alignment vertical="center"/>
    </xf>
    <xf numFmtId="0" fontId="1" fillId="10" borderId="4" xfId="0" applyFont="1" applyFill="1" applyBorder="1" applyAlignment="1">
      <alignment horizontal="center" vertical="center" wrapText="1"/>
    </xf>
    <xf numFmtId="0" fontId="0" fillId="10" borderId="0" xfId="0" applyFill="1"/>
    <xf numFmtId="0" fontId="0" fillId="10" borderId="0" xfId="0" applyFill="1" applyAlignment="1">
      <alignment horizontal="center" vertical="center"/>
    </xf>
    <xf numFmtId="0" fontId="3" fillId="10" borderId="11" xfId="0" applyFont="1" applyFill="1" applyBorder="1" applyAlignment="1">
      <alignment horizontal="center" vertical="center"/>
    </xf>
    <xf numFmtId="0" fontId="5" fillId="10" borderId="7" xfId="0" applyFont="1" applyFill="1" applyBorder="1" applyAlignment="1">
      <alignment horizontal="left" vertical="top" wrapText="1"/>
    </xf>
    <xf numFmtId="0" fontId="0" fillId="10" borderId="4" xfId="0" applyFill="1" applyBorder="1" applyAlignment="1">
      <alignment horizontal="center" vertical="center"/>
    </xf>
    <xf numFmtId="44" fontId="0" fillId="10" borderId="4" xfId="0" applyNumberFormat="1" applyFill="1" applyBorder="1" applyAlignment="1">
      <alignment horizontal="center" vertical="center"/>
    </xf>
    <xf numFmtId="0" fontId="5" fillId="10" borderId="4" xfId="0" applyFont="1" applyFill="1" applyBorder="1" applyAlignment="1">
      <alignment horizontal="center" vertical="center" wrapText="1"/>
    </xf>
    <xf numFmtId="3" fontId="4" fillId="10" borderId="7" xfId="0" applyNumberFormat="1" applyFont="1" applyFill="1" applyBorder="1" applyAlignment="1">
      <alignment vertical="center" wrapText="1"/>
    </xf>
    <xf numFmtId="0" fontId="5" fillId="10" borderId="7" xfId="0" applyFont="1" applyFill="1" applyBorder="1" applyAlignment="1">
      <alignment vertical="center" wrapText="1"/>
    </xf>
    <xf numFmtId="3" fontId="0" fillId="10" borderId="4" xfId="0" applyNumberFormat="1" applyFill="1" applyBorder="1" applyAlignment="1">
      <alignment vertical="center"/>
    </xf>
    <xf numFmtId="0" fontId="5" fillId="10" borderId="4" xfId="0" applyFont="1" applyFill="1" applyBorder="1" applyAlignment="1">
      <alignment horizontal="left" vertical="top" wrapText="1"/>
    </xf>
    <xf numFmtId="0" fontId="5" fillId="10" borderId="4" xfId="0" applyFont="1" applyFill="1" applyBorder="1" applyAlignment="1">
      <alignment vertical="center" wrapText="1"/>
    </xf>
    <xf numFmtId="3" fontId="4" fillId="10" borderId="4" xfId="0" applyNumberFormat="1" applyFont="1" applyFill="1" applyBorder="1" applyAlignment="1">
      <alignment horizontal="center" vertical="center" wrapText="1"/>
    </xf>
    <xf numFmtId="3" fontId="5" fillId="10" borderId="4" xfId="0" applyNumberFormat="1" applyFont="1" applyFill="1" applyBorder="1" applyAlignment="1">
      <alignment horizontal="center" vertical="center" wrapText="1"/>
    </xf>
    <xf numFmtId="0" fontId="3" fillId="10" borderId="4" xfId="0" applyFont="1" applyFill="1" applyBorder="1" applyAlignment="1">
      <alignment vertical="center"/>
    </xf>
    <xf numFmtId="44" fontId="3" fillId="10" borderId="4" xfId="0" applyNumberFormat="1" applyFont="1" applyFill="1" applyBorder="1" applyAlignment="1">
      <alignment vertical="center"/>
    </xf>
    <xf numFmtId="44" fontId="3" fillId="10" borderId="4" xfId="1" applyFont="1" applyFill="1" applyBorder="1" applyAlignment="1">
      <alignment vertical="center"/>
    </xf>
    <xf numFmtId="3" fontId="0" fillId="10" borderId="0" xfId="0" applyNumberFormat="1" applyFill="1" applyAlignment="1">
      <alignment horizontal="center" vertical="center"/>
    </xf>
    <xf numFmtId="3" fontId="0" fillId="10" borderId="0" xfId="0" applyNumberFormat="1" applyFill="1" applyAlignment="1">
      <alignment vertical="center"/>
    </xf>
    <xf numFmtId="0" fontId="1" fillId="0" borderId="4" xfId="0" applyFont="1" applyBorder="1" applyAlignment="1">
      <alignment horizontal="center" vertical="center" wrapText="1"/>
    </xf>
    <xf numFmtId="0" fontId="1" fillId="10" borderId="4" xfId="0" applyFont="1" applyFill="1" applyBorder="1" applyAlignment="1">
      <alignment horizontal="center" vertical="center"/>
    </xf>
    <xf numFmtId="0" fontId="1" fillId="10" borderId="4" xfId="0" applyFont="1" applyFill="1" applyBorder="1" applyAlignment="1">
      <alignment vertical="center" wrapText="1"/>
    </xf>
    <xf numFmtId="0" fontId="11" fillId="0" borderId="0" xfId="0" applyFont="1"/>
    <xf numFmtId="0" fontId="15" fillId="0" borderId="0" xfId="0" applyFont="1"/>
    <xf numFmtId="3" fontId="18" fillId="10" borderId="0" xfId="0" applyNumberFormat="1" applyFont="1" applyFill="1" applyAlignment="1">
      <alignment horizontal="center" vertical="center"/>
    </xf>
    <xf numFmtId="0" fontId="5" fillId="0" borderId="4" xfId="0" applyFont="1" applyBorder="1" applyAlignment="1">
      <alignment horizontal="left" vertical="center" wrapText="1"/>
    </xf>
    <xf numFmtId="3" fontId="4" fillId="0" borderId="4" xfId="0" applyNumberFormat="1" applyFont="1" applyBorder="1" applyAlignment="1">
      <alignment vertical="center" wrapText="1"/>
    </xf>
    <xf numFmtId="43" fontId="0" fillId="0" borderId="0" xfId="2" applyFont="1"/>
    <xf numFmtId="10" fontId="0" fillId="0" borderId="0" xfId="0" applyNumberFormat="1"/>
    <xf numFmtId="0" fontId="0" fillId="17" borderId="0" xfId="0" applyFill="1"/>
    <xf numFmtId="0" fontId="0" fillId="14" borderId="0" xfId="0" applyFill="1"/>
    <xf numFmtId="0" fontId="0" fillId="13" borderId="0" xfId="0" applyFill="1"/>
    <xf numFmtId="10" fontId="0" fillId="15" borderId="4" xfId="3" applyNumberFormat="1" applyFont="1" applyFill="1" applyBorder="1" applyAlignment="1">
      <alignment vertical="center"/>
    </xf>
    <xf numFmtId="10" fontId="0" fillId="15" borderId="4" xfId="0" applyNumberFormat="1" applyFill="1" applyBorder="1" applyAlignment="1">
      <alignment vertical="center"/>
    </xf>
    <xf numFmtId="10" fontId="0" fillId="16" borderId="4" xfId="3" applyNumberFormat="1" applyFont="1" applyFill="1" applyBorder="1" applyAlignment="1">
      <alignment vertical="center"/>
    </xf>
    <xf numFmtId="10" fontId="0" fillId="16" borderId="4" xfId="0" applyNumberFormat="1" applyFill="1" applyBorder="1" applyAlignment="1">
      <alignment vertical="center"/>
    </xf>
    <xf numFmtId="10" fontId="0" fillId="10" borderId="4" xfId="0" applyNumberFormat="1" applyFill="1" applyBorder="1" applyAlignment="1">
      <alignment vertical="center"/>
    </xf>
    <xf numFmtId="0" fontId="0" fillId="18" borderId="4" xfId="0" applyFill="1" applyBorder="1" applyAlignment="1">
      <alignment vertical="center"/>
    </xf>
    <xf numFmtId="3" fontId="0" fillId="18" borderId="4" xfId="0" applyNumberFormat="1" applyFill="1" applyBorder="1" applyAlignment="1">
      <alignment vertical="center"/>
    </xf>
    <xf numFmtId="44" fontId="3" fillId="0" borderId="4" xfId="1" applyFont="1" applyBorder="1" applyAlignment="1">
      <alignment horizontal="center" vertical="center"/>
    </xf>
    <xf numFmtId="44" fontId="13" fillId="21" borderId="0" xfId="0" applyNumberFormat="1" applyFont="1" applyFill="1"/>
    <xf numFmtId="0" fontId="3" fillId="0" borderId="0" xfId="0" applyFont="1"/>
    <xf numFmtId="44" fontId="3" fillId="0" borderId="4" xfId="1" applyFont="1" applyBorder="1" applyAlignment="1">
      <alignment vertical="center"/>
    </xf>
    <xf numFmtId="2" fontId="0" fillId="10" borderId="4" xfId="0" applyNumberFormat="1" applyFill="1" applyBorder="1" applyAlignment="1">
      <alignment vertical="center"/>
    </xf>
    <xf numFmtId="9" fontId="0" fillId="0" borderId="0" xfId="0" applyNumberFormat="1"/>
    <xf numFmtId="0" fontId="5" fillId="0" borderId="7" xfId="0" applyFont="1" applyBorder="1" applyAlignment="1">
      <alignment horizontal="justify" vertical="top" wrapText="1"/>
    </xf>
    <xf numFmtId="3" fontId="0" fillId="0" borderId="0" xfId="0" applyNumberFormat="1"/>
    <xf numFmtId="44" fontId="0" fillId="14" borderId="0" xfId="0" applyNumberFormat="1" applyFill="1" applyAlignment="1">
      <alignment vertical="center"/>
    </xf>
    <xf numFmtId="44" fontId="0" fillId="14" borderId="4" xfId="0" applyNumberFormat="1" applyFill="1" applyBorder="1" applyAlignment="1">
      <alignment vertical="center"/>
    </xf>
    <xf numFmtId="44" fontId="0" fillId="14" borderId="0" xfId="0" applyNumberFormat="1" applyFill="1"/>
    <xf numFmtId="0" fontId="15" fillId="0" borderId="0" xfId="0" applyFont="1" applyAlignment="1">
      <alignment wrapText="1"/>
    </xf>
    <xf numFmtId="0" fontId="0" fillId="0" borderId="0" xfId="0" applyAlignment="1">
      <alignment vertical="center"/>
    </xf>
    <xf numFmtId="0" fontId="15" fillId="0" borderId="0" xfId="0" applyFont="1" applyAlignment="1">
      <alignment vertical="center" wrapText="1"/>
    </xf>
    <xf numFmtId="0" fontId="15"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3" fontId="0" fillId="20" borderId="4" xfId="0" applyNumberFormat="1" applyFill="1" applyBorder="1" applyAlignment="1">
      <alignment horizontal="center" vertical="center"/>
    </xf>
    <xf numFmtId="3" fontId="0" fillId="20" borderId="4" xfId="0" applyNumberFormat="1" applyFill="1" applyBorder="1" applyAlignment="1">
      <alignment vertical="center"/>
    </xf>
    <xf numFmtId="44" fontId="0" fillId="0" borderId="0" xfId="0" applyNumberFormat="1" applyAlignment="1">
      <alignment horizontal="center" vertical="center"/>
    </xf>
    <xf numFmtId="44" fontId="0" fillId="13" borderId="4" xfId="0" applyNumberFormat="1" applyFill="1" applyBorder="1" applyAlignment="1">
      <alignment horizontal="center" vertical="center"/>
    </xf>
    <xf numFmtId="0" fontId="18" fillId="13" borderId="4" xfId="0" applyFont="1" applyFill="1" applyBorder="1" applyAlignment="1">
      <alignment horizontal="center" vertical="center"/>
    </xf>
    <xf numFmtId="4" fontId="0" fillId="0" borderId="0" xfId="0" applyNumberFormat="1" applyAlignment="1">
      <alignment horizontal="center" vertical="center"/>
    </xf>
    <xf numFmtId="44" fontId="0" fillId="0" borderId="0" xfId="1" applyFont="1"/>
    <xf numFmtId="3" fontId="0" fillId="9" borderId="4" xfId="0" applyNumberFormat="1" applyFill="1" applyBorder="1" applyAlignment="1">
      <alignment horizontal="center" vertical="center"/>
    </xf>
    <xf numFmtId="0" fontId="3" fillId="0" borderId="7" xfId="0" applyFont="1" applyBorder="1" applyAlignment="1">
      <alignment horizontal="center" vertical="center" wrapText="1"/>
    </xf>
    <xf numFmtId="3" fontId="20" fillId="0" borderId="7" xfId="0" applyNumberFormat="1" applyFont="1" applyBorder="1" applyAlignment="1">
      <alignment horizontal="center" vertical="center" wrapText="1"/>
    </xf>
    <xf numFmtId="0" fontId="3" fillId="0" borderId="7" xfId="0" applyFont="1" applyBorder="1" applyAlignment="1">
      <alignment vertical="center" wrapText="1"/>
    </xf>
    <xf numFmtId="3" fontId="20" fillId="0" borderId="7" xfId="0" applyNumberFormat="1" applyFont="1" applyBorder="1" applyAlignment="1">
      <alignment vertical="center" wrapText="1"/>
    </xf>
    <xf numFmtId="0" fontId="3" fillId="0" borderId="4" xfId="0" applyFont="1" applyBorder="1" applyAlignment="1">
      <alignment horizontal="center" vertical="center" wrapText="1"/>
    </xf>
    <xf numFmtId="3" fontId="20" fillId="0" borderId="4" xfId="0" applyNumberFormat="1" applyFont="1" applyBorder="1" applyAlignment="1">
      <alignment horizontal="center" vertical="center" wrapText="1"/>
    </xf>
    <xf numFmtId="44" fontId="3" fillId="0" borderId="0" xfId="0" applyNumberFormat="1" applyFont="1"/>
    <xf numFmtId="0" fontId="20" fillId="0" borderId="7" xfId="0" applyFont="1" applyBorder="1" applyAlignment="1">
      <alignment horizontal="center" vertical="center" wrapText="1"/>
    </xf>
    <xf numFmtId="0" fontId="3" fillId="0" borderId="0" xfId="0" applyFont="1" applyAlignment="1">
      <alignment wrapText="1"/>
    </xf>
    <xf numFmtId="3" fontId="20" fillId="0" borderId="4" xfId="0" applyNumberFormat="1" applyFont="1" applyBorder="1" applyAlignment="1">
      <alignment horizontal="center" vertical="center"/>
    </xf>
    <xf numFmtId="44" fontId="3" fillId="0" borderId="9" xfId="1" applyFont="1" applyBorder="1" applyAlignment="1">
      <alignment horizontal="center" vertical="center" wrapText="1"/>
    </xf>
    <xf numFmtId="44" fontId="3" fillId="0" borderId="4" xfId="1" applyFont="1" applyBorder="1" applyAlignment="1">
      <alignment horizontal="center" vertical="center" wrapText="1"/>
    </xf>
    <xf numFmtId="44" fontId="3" fillId="0" borderId="4" xfId="0" applyNumberFormat="1" applyFont="1" applyBorder="1" applyAlignment="1">
      <alignment horizontal="center" vertical="center" wrapText="1"/>
    </xf>
    <xf numFmtId="0" fontId="5" fillId="23" borderId="4" xfId="0" applyFont="1" applyFill="1" applyBorder="1" applyAlignment="1">
      <alignment horizontal="center" vertical="center" wrapText="1"/>
    </xf>
    <xf numFmtId="164" fontId="5" fillId="24" borderId="4" xfId="0" applyNumberFormat="1" applyFont="1" applyFill="1" applyBorder="1" applyAlignment="1">
      <alignment horizontal="center" vertical="center" wrapText="1"/>
    </xf>
    <xf numFmtId="164" fontId="5" fillId="24" borderId="4" xfId="0" applyNumberFormat="1" applyFont="1" applyFill="1" applyBorder="1" applyAlignment="1">
      <alignment horizontal="center" vertical="center"/>
    </xf>
    <xf numFmtId="0" fontId="5" fillId="22" borderId="4" xfId="0" applyFont="1" applyFill="1" applyBorder="1" applyAlignment="1">
      <alignment horizontal="center" vertical="center" wrapText="1"/>
    </xf>
    <xf numFmtId="44" fontId="5" fillId="22" borderId="4" xfId="0" applyNumberFormat="1" applyFont="1" applyFill="1" applyBorder="1"/>
    <xf numFmtId="0" fontId="0" fillId="22" borderId="4" xfId="0" applyFill="1" applyBorder="1"/>
    <xf numFmtId="0" fontId="5" fillId="22" borderId="4" xfId="0" applyFont="1" applyFill="1" applyBorder="1" applyAlignment="1">
      <alignment horizontal="center" vertical="center"/>
    </xf>
    <xf numFmtId="44" fontId="5" fillId="22" borderId="4" xfId="0" applyNumberFormat="1" applyFont="1" applyFill="1" applyBorder="1" applyAlignment="1">
      <alignment horizontal="center" vertical="center" wrapText="1"/>
    </xf>
    <xf numFmtId="0" fontId="3" fillId="22" borderId="4" xfId="0" applyFont="1" applyFill="1" applyBorder="1" applyAlignment="1">
      <alignment horizontal="center" vertical="center" wrapText="1"/>
    </xf>
    <xf numFmtId="0" fontId="3" fillId="0" borderId="0" xfId="0" applyFont="1" applyAlignment="1">
      <alignment horizontal="center" vertical="center" wrapText="1"/>
    </xf>
    <xf numFmtId="44" fontId="3" fillId="0" borderId="0" xfId="0" applyNumberFormat="1" applyFont="1" applyAlignment="1">
      <alignment horizontal="center" vertical="center" wrapText="1"/>
    </xf>
    <xf numFmtId="0" fontId="5" fillId="22" borderId="9" xfId="0" applyFont="1" applyFill="1" applyBorder="1" applyAlignment="1">
      <alignment horizontal="center" vertical="center"/>
    </xf>
    <xf numFmtId="0" fontId="3" fillId="0" borderId="0" xfId="0" applyFont="1" applyAlignment="1">
      <alignment horizontal="center" vertical="center"/>
    </xf>
    <xf numFmtId="44" fontId="3" fillId="0" borderId="0" xfId="0" applyNumberFormat="1" applyFont="1" applyAlignment="1">
      <alignment horizontal="center" vertical="center"/>
    </xf>
    <xf numFmtId="44" fontId="5" fillId="22" borderId="4" xfId="0" applyNumberFormat="1" applyFont="1" applyFill="1" applyBorder="1" applyAlignment="1">
      <alignment horizontal="center" vertical="center"/>
    </xf>
    <xf numFmtId="0" fontId="3" fillId="22" borderId="4" xfId="0" applyFont="1" applyFill="1" applyBorder="1" applyAlignment="1">
      <alignment horizontal="center" vertical="center"/>
    </xf>
    <xf numFmtId="44" fontId="5" fillId="22" borderId="4" xfId="0" applyNumberFormat="1" applyFont="1" applyFill="1" applyBorder="1" applyAlignment="1">
      <alignment vertical="center"/>
    </xf>
    <xf numFmtId="0" fontId="3" fillId="22" borderId="9" xfId="0" applyFont="1" applyFill="1" applyBorder="1" applyAlignment="1">
      <alignment vertical="center"/>
    </xf>
    <xf numFmtId="0" fontId="3" fillId="0" borderId="4" xfId="0" applyFont="1" applyBorder="1" applyAlignment="1">
      <alignment vertical="center"/>
    </xf>
    <xf numFmtId="44" fontId="3" fillId="0" borderId="4" xfId="0" applyNumberFormat="1" applyFont="1" applyBorder="1" applyAlignment="1">
      <alignment vertical="center"/>
    </xf>
    <xf numFmtId="0" fontId="4" fillId="22" borderId="4" xfId="0" applyFont="1" applyFill="1" applyBorder="1" applyAlignment="1">
      <alignment horizontal="center" vertical="center" wrapText="1"/>
    </xf>
    <xf numFmtId="0" fontId="4" fillId="22" borderId="4" xfId="0" applyFont="1" applyFill="1" applyBorder="1" applyAlignment="1">
      <alignment horizontal="center" vertical="center"/>
    </xf>
    <xf numFmtId="0" fontId="20" fillId="0" borderId="4"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justify" vertical="center" wrapText="1"/>
    </xf>
    <xf numFmtId="0" fontId="20" fillId="22" borderId="4" xfId="0" applyFont="1" applyFill="1" applyBorder="1" applyAlignment="1">
      <alignment vertical="center"/>
    </xf>
    <xf numFmtId="0" fontId="20" fillId="0" borderId="4" xfId="0" applyFont="1" applyBorder="1" applyAlignment="1">
      <alignment horizontal="center" vertical="center" wrapText="1"/>
    </xf>
    <xf numFmtId="0" fontId="20" fillId="22" borderId="4" xfId="0" applyFont="1" applyFill="1" applyBorder="1" applyAlignment="1">
      <alignment horizontal="center" vertical="center"/>
    </xf>
    <xf numFmtId="0" fontId="0" fillId="0" borderId="0" xfId="0" applyAlignment="1">
      <alignment wrapText="1"/>
    </xf>
    <xf numFmtId="0" fontId="0" fillId="0" borderId="0" xfId="0" applyAlignment="1">
      <alignment vertical="center" wrapText="1"/>
    </xf>
    <xf numFmtId="0" fontId="4" fillId="22" borderId="4" xfId="0" applyFont="1" applyFill="1" applyBorder="1" applyAlignment="1">
      <alignment vertical="center"/>
    </xf>
    <xf numFmtId="0" fontId="20" fillId="0" borderId="4" xfId="0" applyFont="1" applyBorder="1" applyAlignment="1">
      <alignment vertical="center" wrapText="1"/>
    </xf>
    <xf numFmtId="44" fontId="4" fillId="22" borderId="4" xfId="1" applyFont="1" applyFill="1" applyBorder="1" applyAlignment="1">
      <alignment horizontal="center" vertical="center" wrapText="1"/>
    </xf>
    <xf numFmtId="44" fontId="20" fillId="0" borderId="4" xfId="1" applyFont="1" applyBorder="1" applyAlignment="1">
      <alignment horizontal="center" vertical="center"/>
    </xf>
    <xf numFmtId="44" fontId="20" fillId="0" borderId="4" xfId="1" applyFont="1" applyBorder="1" applyAlignment="1">
      <alignment vertical="center"/>
    </xf>
    <xf numFmtId="44" fontId="4" fillId="22" borderId="4" xfId="1" applyFont="1" applyFill="1" applyBorder="1" applyAlignment="1">
      <alignment vertical="center"/>
    </xf>
    <xf numFmtId="44" fontId="4" fillId="22" borderId="4" xfId="1" applyFont="1" applyFill="1" applyBorder="1" applyAlignment="1">
      <alignment horizontal="center" vertical="center"/>
    </xf>
    <xf numFmtId="44" fontId="20" fillId="0" borderId="4" xfId="1" applyFont="1" applyBorder="1" applyAlignment="1">
      <alignment horizontal="center" vertical="center" wrapText="1"/>
    </xf>
    <xf numFmtId="44" fontId="0" fillId="0" borderId="0" xfId="1" applyFont="1" applyAlignment="1">
      <alignment vertical="center" wrapText="1"/>
    </xf>
    <xf numFmtId="44" fontId="0" fillId="15" borderId="4" xfId="1" applyFont="1" applyFill="1" applyBorder="1" applyAlignment="1">
      <alignment horizontal="center" vertical="center"/>
    </xf>
    <xf numFmtId="44" fontId="0" fillId="15" borderId="4" xfId="1" applyFont="1" applyFill="1" applyBorder="1"/>
    <xf numFmtId="44" fontId="0" fillId="22" borderId="4" xfId="1" applyFont="1" applyFill="1" applyBorder="1"/>
    <xf numFmtId="44" fontId="0" fillId="19" borderId="4" xfId="1" applyFont="1" applyFill="1" applyBorder="1"/>
    <xf numFmtId="44" fontId="0" fillId="26" borderId="4" xfId="1" applyFont="1" applyFill="1" applyBorder="1"/>
    <xf numFmtId="3" fontId="20" fillId="19" borderId="4" xfId="0" applyNumberFormat="1" applyFont="1" applyFill="1" applyBorder="1" applyAlignment="1">
      <alignment horizontal="center" vertical="center" wrapText="1"/>
    </xf>
    <xf numFmtId="44" fontId="0" fillId="0" borderId="0" xfId="1" applyFont="1" applyAlignment="1">
      <alignment vertical="center"/>
    </xf>
    <xf numFmtId="44" fontId="0" fillId="25" borderId="4" xfId="1" applyFont="1" applyFill="1" applyBorder="1" applyAlignment="1">
      <alignment vertical="center"/>
    </xf>
    <xf numFmtId="44" fontId="0" fillId="15" borderId="4" xfId="1" applyFont="1" applyFill="1" applyBorder="1" applyAlignment="1">
      <alignment vertical="center"/>
    </xf>
    <xf numFmtId="44" fontId="0" fillId="22" borderId="4" xfId="1" applyFont="1" applyFill="1" applyBorder="1" applyAlignment="1">
      <alignment vertical="center"/>
    </xf>
    <xf numFmtId="44" fontId="0" fillId="19" borderId="4" xfId="1" applyFont="1" applyFill="1" applyBorder="1" applyAlignment="1">
      <alignment vertical="center"/>
    </xf>
    <xf numFmtId="44" fontId="0" fillId="26" borderId="4" xfId="1" applyFont="1" applyFill="1" applyBorder="1" applyAlignment="1">
      <alignment vertical="center"/>
    </xf>
    <xf numFmtId="0" fontId="4" fillId="22" borderId="4" xfId="0" applyFont="1" applyFill="1" applyBorder="1" applyAlignment="1">
      <alignment vertical="center" wrapText="1"/>
    </xf>
    <xf numFmtId="0" fontId="20" fillId="22" borderId="4" xfId="0" applyFont="1" applyFill="1" applyBorder="1" applyAlignment="1">
      <alignment vertical="center" wrapText="1"/>
    </xf>
    <xf numFmtId="0" fontId="20" fillId="22" borderId="4" xfId="0" applyFont="1" applyFill="1" applyBorder="1" applyAlignment="1">
      <alignment horizontal="center" vertical="center" wrapText="1"/>
    </xf>
    <xf numFmtId="0" fontId="0" fillId="22" borderId="4" xfId="0" applyFill="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left" vertical="top" wrapText="1"/>
    </xf>
    <xf numFmtId="44" fontId="17" fillId="9" borderId="4" xfId="0" applyNumberFormat="1" applyFont="1" applyFill="1" applyBorder="1" applyAlignment="1">
      <alignment vertical="center"/>
    </xf>
    <xf numFmtId="0" fontId="0" fillId="0" borderId="4" xfId="0" applyBorder="1"/>
    <xf numFmtId="44" fontId="0" fillId="0" borderId="4" xfId="0" applyNumberFormat="1" applyBorder="1" applyAlignment="1">
      <alignment horizontal="center" vertical="center"/>
    </xf>
    <xf numFmtId="165" fontId="0" fillId="0" borderId="4" xfId="0" applyNumberFormat="1" applyBorder="1"/>
    <xf numFmtId="44" fontId="0" fillId="0" borderId="4" xfId="0" applyNumberFormat="1" applyBorder="1"/>
    <xf numFmtId="0" fontId="3" fillId="0" borderId="4" xfId="0" applyFont="1" applyFill="1" applyBorder="1" applyAlignment="1">
      <alignment horizontal="center" vertical="center"/>
    </xf>
    <xf numFmtId="0" fontId="3" fillId="0" borderId="4" xfId="0" applyFont="1" applyFill="1" applyBorder="1" applyAlignment="1">
      <alignment horizontal="left" vertical="top" wrapText="1"/>
    </xf>
    <xf numFmtId="0" fontId="5"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44" fontId="3" fillId="0" borderId="4" xfId="0" applyNumberFormat="1" applyFont="1" applyFill="1" applyBorder="1" applyAlignment="1">
      <alignment horizontal="center" vertical="center"/>
    </xf>
    <xf numFmtId="44" fontId="0" fillId="0" borderId="4" xfId="0" applyNumberFormat="1" applyFill="1" applyBorder="1" applyAlignment="1">
      <alignment horizontal="center" vertical="center"/>
    </xf>
    <xf numFmtId="10" fontId="0" fillId="17" borderId="4" xfId="0" applyNumberFormat="1" applyFill="1" applyBorder="1" applyAlignment="1">
      <alignment horizontal="center" vertical="center"/>
    </xf>
    <xf numFmtId="165" fontId="0" fillId="17" borderId="4" xfId="0" applyNumberFormat="1" applyFill="1" applyBorder="1" applyAlignment="1">
      <alignment horizontal="center" vertical="center"/>
    </xf>
    <xf numFmtId="10" fontId="0" fillId="27" borderId="4" xfId="0" applyNumberFormat="1" applyFill="1" applyBorder="1" applyAlignment="1">
      <alignment horizontal="center" vertical="center"/>
    </xf>
    <xf numFmtId="165" fontId="0" fillId="27" borderId="4" xfId="0" applyNumberFormat="1" applyFill="1" applyBorder="1" applyAlignment="1">
      <alignment horizontal="center" vertical="center"/>
    </xf>
    <xf numFmtId="10" fontId="0" fillId="13" borderId="4" xfId="0" applyNumberFormat="1" applyFill="1" applyBorder="1" applyAlignment="1">
      <alignment horizontal="center" vertical="center"/>
    </xf>
    <xf numFmtId="165" fontId="0" fillId="13" borderId="4" xfId="0" applyNumberFormat="1" applyFill="1" applyBorder="1" applyAlignment="1">
      <alignment horizontal="center" vertical="center"/>
    </xf>
    <xf numFmtId="0" fontId="3" fillId="0" borderId="0" xfId="0" applyFont="1" applyBorder="1"/>
    <xf numFmtId="0" fontId="3" fillId="0" borderId="0" xfId="0" applyFont="1" applyFill="1" applyBorder="1"/>
    <xf numFmtId="0" fontId="9"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4" xfId="0" applyFont="1" applyBorder="1" applyAlignment="1">
      <alignment horizontal="left" vertical="top" wrapText="1"/>
    </xf>
    <xf numFmtId="0" fontId="22" fillId="0" borderId="4" xfId="0" applyFont="1" applyBorder="1" applyAlignment="1">
      <alignment horizontal="center" vertical="center" wrapText="1"/>
    </xf>
    <xf numFmtId="3" fontId="9" fillId="0" borderId="4" xfId="0" applyNumberFormat="1" applyFont="1" applyBorder="1" applyAlignment="1">
      <alignment horizontal="center" vertical="center" wrapText="1"/>
    </xf>
    <xf numFmtId="44" fontId="21" fillId="0" borderId="4" xfId="0" applyNumberFormat="1" applyFont="1" applyBorder="1" applyAlignment="1">
      <alignment horizontal="center" vertical="center"/>
    </xf>
    <xf numFmtId="0" fontId="0" fillId="7" borderId="4" xfId="0" applyFill="1" applyBorder="1" applyAlignment="1">
      <alignment horizontal="center" vertical="center"/>
    </xf>
    <xf numFmtId="0" fontId="3" fillId="7" borderId="4" xfId="0" applyFont="1" applyFill="1" applyBorder="1" applyAlignment="1">
      <alignment horizontal="center" vertical="center"/>
    </xf>
    <xf numFmtId="0" fontId="22" fillId="28" borderId="4" xfId="0" applyFont="1" applyFill="1" applyBorder="1" applyAlignment="1">
      <alignment horizontal="center" vertical="center" wrapText="1"/>
    </xf>
    <xf numFmtId="164" fontId="22" fillId="29" borderId="4" xfId="0" applyNumberFormat="1" applyFont="1" applyFill="1" applyBorder="1" applyAlignment="1">
      <alignment horizontal="center" vertical="center" wrapText="1"/>
    </xf>
    <xf numFmtId="164" fontId="22" fillId="29" borderId="4" xfId="0" applyNumberFormat="1" applyFont="1" applyFill="1" applyBorder="1" applyAlignment="1">
      <alignment horizontal="center" vertical="center"/>
    </xf>
    <xf numFmtId="0" fontId="22" fillId="7" borderId="4" xfId="0" applyFont="1" applyFill="1" applyBorder="1" applyAlignment="1">
      <alignment horizontal="center" vertical="center" wrapText="1"/>
    </xf>
    <xf numFmtId="0" fontId="23" fillId="13" borderId="4" xfId="0" applyFont="1" applyFill="1" applyBorder="1" applyAlignment="1">
      <alignment horizontal="center" vertical="center"/>
    </xf>
    <xf numFmtId="44" fontId="24" fillId="13" borderId="4" xfId="0" applyNumberFormat="1" applyFont="1" applyFill="1" applyBorder="1" applyAlignment="1">
      <alignment horizontal="center" vertical="center"/>
    </xf>
    <xf numFmtId="0" fontId="0" fillId="0" borderId="0" xfId="0" applyFill="1" applyBorder="1" applyAlignment="1">
      <alignment horizontal="center" vertical="center"/>
    </xf>
    <xf numFmtId="0" fontId="0" fillId="13" borderId="4" xfId="0" applyFill="1" applyBorder="1" applyAlignment="1">
      <alignment horizontal="center" vertical="center"/>
    </xf>
    <xf numFmtId="44" fontId="1" fillId="7" borderId="4" xfId="0" applyNumberFormat="1" applyFont="1" applyFill="1" applyBorder="1" applyAlignment="1">
      <alignment horizontal="center" vertical="center"/>
    </xf>
    <xf numFmtId="0" fontId="21" fillId="3" borderId="4" xfId="0" applyFont="1" applyFill="1" applyBorder="1" applyAlignment="1">
      <alignment horizontal="center" vertical="center"/>
    </xf>
    <xf numFmtId="44" fontId="25" fillId="3" borderId="4" xfId="0" applyNumberFormat="1" applyFont="1" applyFill="1" applyBorder="1" applyAlignment="1">
      <alignment horizontal="center" vertical="center"/>
    </xf>
    <xf numFmtId="0" fontId="21" fillId="7" borderId="4" xfId="0" applyFont="1" applyFill="1" applyBorder="1" applyAlignment="1">
      <alignment horizontal="center" vertical="center"/>
    </xf>
    <xf numFmtId="44" fontId="25" fillId="7" borderId="4" xfId="0" applyNumberFormat="1" applyFont="1" applyFill="1" applyBorder="1" applyAlignment="1">
      <alignment horizontal="center" vertical="center"/>
    </xf>
    <xf numFmtId="0" fontId="0" fillId="7" borderId="4" xfId="0" applyFill="1" applyBorder="1" applyAlignment="1">
      <alignment vertical="center"/>
    </xf>
    <xf numFmtId="0" fontId="11" fillId="7" borderId="4" xfId="0" applyFont="1" applyFill="1" applyBorder="1" applyAlignment="1">
      <alignment horizontal="center" vertical="center"/>
    </xf>
    <xf numFmtId="0" fontId="4" fillId="0" borderId="4" xfId="0" applyFont="1" applyBorder="1" applyAlignment="1">
      <alignment horizontal="left" vertical="top" wrapText="1"/>
    </xf>
    <xf numFmtId="44" fontId="1" fillId="10" borderId="4" xfId="0" applyNumberFormat="1" applyFont="1" applyFill="1" applyBorder="1" applyAlignment="1">
      <alignment horizontal="center" vertical="center"/>
    </xf>
    <xf numFmtId="0" fontId="15" fillId="3" borderId="0" xfId="0" applyFont="1" applyFill="1" applyAlignment="1">
      <alignment horizontal="center" vertical="center" wrapText="1"/>
    </xf>
    <xf numFmtId="0" fontId="22" fillId="30" borderId="4" xfId="0" applyFont="1" applyFill="1" applyBorder="1" applyAlignment="1">
      <alignment horizontal="center" vertical="center" wrapText="1"/>
    </xf>
    <xf numFmtId="164" fontId="22" fillId="31" borderId="4" xfId="0" applyNumberFormat="1" applyFont="1" applyFill="1" applyBorder="1" applyAlignment="1">
      <alignment horizontal="center" vertical="center" wrapText="1"/>
    </xf>
    <xf numFmtId="164" fontId="22" fillId="31" borderId="4" xfId="0" applyNumberFormat="1" applyFont="1" applyFill="1" applyBorder="1" applyAlignment="1">
      <alignment horizontal="center" vertical="center"/>
    </xf>
    <xf numFmtId="0" fontId="22" fillId="3" borderId="4" xfId="0" applyFont="1" applyFill="1" applyBorder="1" applyAlignment="1">
      <alignment horizontal="center" vertical="center" wrapText="1"/>
    </xf>
    <xf numFmtId="44" fontId="1" fillId="3"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11" fillId="3" borderId="4" xfId="0" applyFont="1" applyFill="1" applyBorder="1" applyAlignment="1">
      <alignment horizontal="center" vertical="center"/>
    </xf>
    <xf numFmtId="44" fontId="0" fillId="0" borderId="0" xfId="0" applyNumberFormat="1" applyAlignment="1">
      <alignment vertical="center"/>
    </xf>
    <xf numFmtId="0" fontId="22" fillId="23" borderId="4" xfId="0" applyFont="1" applyFill="1" applyBorder="1" applyAlignment="1">
      <alignment horizontal="center" vertical="center" wrapText="1"/>
    </xf>
    <xf numFmtId="164" fontId="22" fillId="24" borderId="4" xfId="0" applyNumberFormat="1" applyFont="1" applyFill="1" applyBorder="1" applyAlignment="1">
      <alignment horizontal="center" vertical="center" wrapText="1"/>
    </xf>
    <xf numFmtId="0" fontId="21" fillId="0" borderId="11" xfId="0" applyFont="1" applyBorder="1" applyAlignment="1">
      <alignment horizontal="center" vertical="center"/>
    </xf>
    <xf numFmtId="0" fontId="22" fillId="0" borderId="7" xfId="0" applyFont="1" applyBorder="1" applyAlignment="1">
      <alignment horizontal="left" vertical="top" wrapText="1"/>
    </xf>
    <xf numFmtId="0" fontId="21" fillId="0" borderId="7" xfId="0" applyFont="1" applyBorder="1" applyAlignment="1">
      <alignment horizontal="center" vertical="center" wrapText="1"/>
    </xf>
    <xf numFmtId="3" fontId="26" fillId="0" borderId="7"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8" xfId="0" applyFont="1" applyBorder="1" applyAlignment="1">
      <alignment horizontal="center" vertical="center"/>
    </xf>
    <xf numFmtId="0" fontId="22" fillId="0" borderId="7" xfId="0" applyFont="1" applyBorder="1" applyAlignment="1">
      <alignment horizontal="left" vertical="center" wrapText="1"/>
    </xf>
    <xf numFmtId="0" fontId="22" fillId="0" borderId="4" xfId="0" applyFont="1" applyBorder="1" applyAlignment="1">
      <alignment horizontal="left" vertical="top" wrapText="1"/>
    </xf>
    <xf numFmtId="0" fontId="21" fillId="0" borderId="4" xfId="0" applyFont="1" applyBorder="1" applyAlignment="1">
      <alignment vertical="center"/>
    </xf>
    <xf numFmtId="44" fontId="21" fillId="0" borderId="4" xfId="0" applyNumberFormat="1" applyFont="1" applyBorder="1" applyAlignment="1">
      <alignment vertical="center"/>
    </xf>
    <xf numFmtId="44" fontId="22" fillId="22" borderId="4" xfId="0" applyNumberFormat="1" applyFont="1" applyFill="1" applyBorder="1"/>
    <xf numFmtId="0" fontId="24" fillId="0" borderId="0" xfId="0" applyFont="1"/>
    <xf numFmtId="0" fontId="22" fillId="22" borderId="4" xfId="0" applyFont="1" applyFill="1" applyBorder="1" applyAlignment="1">
      <alignment horizontal="center" vertical="center"/>
    </xf>
    <xf numFmtId="44" fontId="21" fillId="0" borderId="9" xfId="0" applyNumberFormat="1" applyFont="1" applyBorder="1" applyAlignment="1">
      <alignment horizontal="center" vertical="center"/>
    </xf>
    <xf numFmtId="0" fontId="22" fillId="0" borderId="7" xfId="0" applyFont="1" applyBorder="1" applyAlignment="1">
      <alignment horizontal="justify" vertical="center" wrapText="1"/>
    </xf>
    <xf numFmtId="0" fontId="22" fillId="0" borderId="7" xfId="0" applyFont="1" applyBorder="1" applyAlignment="1">
      <alignment horizontal="center" vertical="center" wrapText="1"/>
    </xf>
    <xf numFmtId="3" fontId="9" fillId="0" borderId="7" xfId="0" applyNumberFormat="1" applyFont="1" applyBorder="1" applyAlignment="1">
      <alignment horizontal="center" vertical="center" wrapText="1"/>
    </xf>
    <xf numFmtId="0" fontId="22" fillId="0" borderId="4" xfId="0" applyFont="1" applyBorder="1" applyAlignment="1">
      <alignment horizontal="left" vertical="center" wrapText="1"/>
    </xf>
    <xf numFmtId="0" fontId="9" fillId="0" borderId="4" xfId="0" applyFont="1" applyBorder="1" applyAlignment="1">
      <alignment horizontal="center" vertical="center" wrapText="1"/>
    </xf>
    <xf numFmtId="0" fontId="22" fillId="0" borderId="4" xfId="0" applyFont="1" applyBorder="1" applyAlignment="1">
      <alignment horizontal="justify" vertical="center" wrapText="1"/>
    </xf>
    <xf numFmtId="44" fontId="22" fillId="22" borderId="4" xfId="0" applyNumberFormat="1" applyFont="1" applyFill="1" applyBorder="1" applyAlignment="1">
      <alignment vertical="center"/>
    </xf>
    <xf numFmtId="0" fontId="21" fillId="22" borderId="9" xfId="0" applyFont="1" applyFill="1" applyBorder="1" applyAlignment="1">
      <alignment vertical="center"/>
    </xf>
    <xf numFmtId="0" fontId="22" fillId="22" borderId="9" xfId="0" applyFont="1" applyFill="1" applyBorder="1" applyAlignment="1">
      <alignment horizontal="center" vertical="center"/>
    </xf>
    <xf numFmtId="44" fontId="22" fillId="22" borderId="4" xfId="0" applyNumberFormat="1" applyFont="1" applyFill="1" applyBorder="1" applyAlignment="1">
      <alignment horizontal="center" vertical="center"/>
    </xf>
    <xf numFmtId="0" fontId="21" fillId="22" borderId="4" xfId="0" applyFont="1" applyFill="1" applyBorder="1" applyAlignment="1">
      <alignment horizontal="center" vertical="center"/>
    </xf>
    <xf numFmtId="0" fontId="22" fillId="22" borderId="4" xfId="0" applyFont="1" applyFill="1" applyBorder="1" applyAlignment="1">
      <alignment horizontal="center" vertical="center" wrapText="1"/>
    </xf>
    <xf numFmtId="0" fontId="22" fillId="0" borderId="12" xfId="0" applyFont="1" applyBorder="1" applyAlignment="1">
      <alignment horizontal="left" vertical="top" wrapText="1"/>
    </xf>
    <xf numFmtId="3" fontId="26" fillId="0" borderId="7" xfId="0" applyNumberFormat="1" applyFont="1" applyBorder="1" applyAlignment="1">
      <alignment vertical="center" wrapText="1"/>
    </xf>
    <xf numFmtId="0" fontId="26" fillId="0" borderId="7" xfId="0" applyFont="1" applyBorder="1" applyAlignment="1">
      <alignment horizontal="center" vertical="center" wrapText="1"/>
    </xf>
    <xf numFmtId="0" fontId="22" fillId="0" borderId="7" xfId="0" applyFont="1" applyBorder="1" applyAlignment="1">
      <alignment horizontal="justify" vertical="top" wrapText="1"/>
    </xf>
    <xf numFmtId="0" fontId="21" fillId="22" borderId="4" xfId="0" applyFont="1" applyFill="1" applyBorder="1" applyAlignment="1">
      <alignment horizontal="center" vertical="center" wrapText="1"/>
    </xf>
    <xf numFmtId="0" fontId="21" fillId="0" borderId="0" xfId="0" applyFont="1"/>
    <xf numFmtId="44" fontId="21" fillId="0" borderId="0" xfId="0" applyNumberFormat="1" applyFont="1"/>
    <xf numFmtId="0" fontId="21" fillId="0" borderId="0" xfId="0" applyFont="1" applyAlignment="1">
      <alignment wrapText="1"/>
    </xf>
    <xf numFmtId="44" fontId="21" fillId="0" borderId="4" xfId="1" applyFont="1" applyBorder="1" applyAlignment="1">
      <alignment horizontal="center" vertical="center"/>
    </xf>
    <xf numFmtId="44" fontId="21" fillId="0" borderId="9" xfId="1" applyFont="1" applyBorder="1" applyAlignment="1">
      <alignment horizontal="center" vertical="center" wrapText="1"/>
    </xf>
    <xf numFmtId="44" fontId="21" fillId="0" borderId="4" xfId="1" applyFont="1" applyBorder="1" applyAlignment="1">
      <alignment horizontal="center" vertical="center" wrapText="1"/>
    </xf>
    <xf numFmtId="0" fontId="21" fillId="0" borderId="7" xfId="0" applyFont="1" applyBorder="1" applyAlignment="1">
      <alignment vertical="center" wrapText="1"/>
    </xf>
    <xf numFmtId="3" fontId="26" fillId="0" borderId="4" xfId="0" applyNumberFormat="1" applyFont="1" applyBorder="1" applyAlignment="1">
      <alignment horizontal="center" vertical="center" wrapText="1"/>
    </xf>
    <xf numFmtId="0" fontId="22" fillId="0" borderId="4" xfId="0" applyFont="1" applyBorder="1" applyAlignment="1">
      <alignment vertical="center" wrapText="1"/>
    </xf>
    <xf numFmtId="44" fontId="22" fillId="22" borderId="4" xfId="0" applyNumberFormat="1" applyFont="1" applyFill="1" applyBorder="1" applyAlignment="1">
      <alignment horizontal="center" vertical="center" wrapText="1"/>
    </xf>
    <xf numFmtId="0" fontId="21" fillId="0" borderId="0" xfId="0" applyFont="1" applyAlignment="1">
      <alignment horizontal="center" vertical="center" wrapText="1"/>
    </xf>
    <xf numFmtId="44" fontId="21" fillId="0" borderId="0" xfId="0" applyNumberFormat="1" applyFont="1" applyAlignment="1">
      <alignment horizontal="center" vertical="center" wrapText="1"/>
    </xf>
    <xf numFmtId="44" fontId="21" fillId="0" borderId="4" xfId="0" applyNumberFormat="1" applyFont="1" applyBorder="1" applyAlignment="1">
      <alignment horizontal="center" vertical="center" wrapText="1"/>
    </xf>
    <xf numFmtId="164" fontId="22" fillId="24" borderId="4" xfId="0" applyNumberFormat="1" applyFont="1" applyFill="1" applyBorder="1" applyAlignment="1">
      <alignment horizontal="center" vertical="center"/>
    </xf>
    <xf numFmtId="44" fontId="21" fillId="0" borderId="4" xfId="1" applyFont="1" applyBorder="1" applyAlignment="1">
      <alignment vertical="center"/>
    </xf>
    <xf numFmtId="0" fontId="24" fillId="22" borderId="4" xfId="0" applyFont="1" applyFill="1" applyBorder="1"/>
    <xf numFmtId="44" fontId="22" fillId="10" borderId="0" xfId="0" applyNumberFormat="1" applyFont="1" applyFill="1" applyAlignment="1">
      <alignment vertical="center"/>
    </xf>
    <xf numFmtId="0" fontId="14" fillId="10" borderId="8" xfId="0" applyFont="1" applyFill="1" applyBorder="1" applyAlignment="1">
      <alignment horizontal="left" vertical="top" wrapText="1"/>
    </xf>
    <xf numFmtId="0" fontId="14" fillId="10" borderId="13" xfId="0" applyFont="1" applyFill="1" applyBorder="1" applyAlignment="1">
      <alignment horizontal="left" vertical="top" wrapText="1"/>
    </xf>
    <xf numFmtId="0" fontId="14" fillId="10" borderId="9" xfId="0" applyFont="1" applyFill="1" applyBorder="1" applyAlignment="1">
      <alignment horizontal="left" vertical="top" wrapText="1"/>
    </xf>
    <xf numFmtId="0" fontId="14" fillId="10" borderId="4" xfId="0" applyFont="1" applyFill="1" applyBorder="1" applyAlignment="1">
      <alignment horizontal="left" vertical="top" wrapText="1"/>
    </xf>
    <xf numFmtId="0" fontId="16" fillId="10" borderId="4" xfId="0" applyFont="1" applyFill="1" applyBorder="1" applyAlignment="1">
      <alignment horizontal="left" vertical="top" wrapText="1"/>
    </xf>
    <xf numFmtId="0" fontId="15" fillId="0" borderId="0" xfId="0" applyFont="1" applyAlignment="1">
      <alignment horizontal="center" wrapText="1"/>
    </xf>
    <xf numFmtId="0" fontId="1" fillId="9" borderId="8"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9" xfId="0" applyFont="1" applyFill="1" applyBorder="1" applyAlignment="1">
      <alignment horizontal="center" vertical="center"/>
    </xf>
    <xf numFmtId="0" fontId="1" fillId="4" borderId="4" xfId="0" applyFont="1" applyFill="1" applyBorder="1" applyAlignment="1">
      <alignment horizontal="center" vertical="top"/>
    </xf>
    <xf numFmtId="0" fontId="2" fillId="5" borderId="4" xfId="0" applyFont="1" applyFill="1" applyBorder="1"/>
    <xf numFmtId="164" fontId="1" fillId="12" borderId="4" xfId="0" applyNumberFormat="1" applyFont="1" applyFill="1" applyBorder="1" applyAlignment="1">
      <alignment horizontal="center" vertical="center" wrapText="1"/>
    </xf>
    <xf numFmtId="0" fontId="2" fillId="9" borderId="7" xfId="0" applyFont="1" applyFill="1" applyBorder="1" applyAlignment="1">
      <alignment vertical="center"/>
    </xf>
    <xf numFmtId="0" fontId="1" fillId="11" borderId="1" xfId="0" applyFont="1" applyFill="1" applyBorder="1" applyAlignment="1">
      <alignment horizontal="center" vertical="center" wrapText="1"/>
    </xf>
    <xf numFmtId="0" fontId="1" fillId="11" borderId="10" xfId="0" applyFont="1" applyFill="1" applyBorder="1" applyAlignment="1">
      <alignment horizontal="center" vertical="center" wrapText="1"/>
    </xf>
    <xf numFmtId="0" fontId="2" fillId="9" borderId="5" xfId="0" applyFont="1" applyFill="1" applyBorder="1"/>
    <xf numFmtId="0" fontId="1" fillId="2" borderId="2" xfId="0" applyFont="1" applyFill="1" applyBorder="1" applyAlignment="1">
      <alignment horizontal="center" vertical="top"/>
    </xf>
    <xf numFmtId="0" fontId="2" fillId="3" borderId="3" xfId="0" applyFont="1" applyFill="1" applyBorder="1"/>
    <xf numFmtId="0" fontId="2" fillId="9" borderId="4" xfId="0" applyFont="1" applyFill="1" applyBorder="1" applyAlignment="1">
      <alignment vertical="center"/>
    </xf>
    <xf numFmtId="44" fontId="4" fillId="9" borderId="4" xfId="1" applyFont="1" applyFill="1" applyBorder="1" applyAlignment="1">
      <alignment horizontal="center" vertical="center" wrapText="1"/>
    </xf>
    <xf numFmtId="0" fontId="5" fillId="9" borderId="4"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9" fillId="22" borderId="4" xfId="0" applyFont="1" applyFill="1" applyBorder="1" applyAlignment="1">
      <alignment horizontal="center" vertical="center"/>
    </xf>
    <xf numFmtId="0" fontId="15" fillId="0" borderId="0" xfId="0" applyFont="1" applyAlignment="1">
      <alignment horizontal="center" vertical="center" wrapText="1"/>
    </xf>
    <xf numFmtId="164" fontId="9" fillId="6" borderId="4" xfId="0" applyNumberFormat="1" applyFont="1" applyFill="1" applyBorder="1" applyAlignment="1">
      <alignment horizontal="center" vertical="center" wrapText="1"/>
    </xf>
    <xf numFmtId="0" fontId="10" fillId="7" borderId="7" xfId="0" applyFont="1" applyFill="1" applyBorder="1"/>
    <xf numFmtId="0" fontId="9" fillId="6" borderId="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7" borderId="5" xfId="0" applyFont="1" applyFill="1" applyBorder="1"/>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0" fillId="7" borderId="14" xfId="0" applyFont="1" applyFill="1" applyBorder="1"/>
    <xf numFmtId="0" fontId="13" fillId="9" borderId="8" xfId="0" applyFont="1" applyFill="1" applyBorder="1" applyAlignment="1">
      <alignment horizontal="center"/>
    </xf>
    <xf numFmtId="0" fontId="13" fillId="9" borderId="13" xfId="0" applyFont="1" applyFill="1" applyBorder="1" applyAlignment="1">
      <alignment horizontal="center"/>
    </xf>
    <xf numFmtId="0" fontId="13" fillId="9" borderId="9" xfId="0" applyFont="1" applyFill="1" applyBorder="1" applyAlignment="1">
      <alignment horizontal="center"/>
    </xf>
    <xf numFmtId="44" fontId="13" fillId="9" borderId="8" xfId="0" applyNumberFormat="1" applyFont="1" applyFill="1" applyBorder="1" applyAlignment="1">
      <alignment horizontal="center"/>
    </xf>
    <xf numFmtId="44" fontId="13" fillId="9" borderId="9" xfId="0" applyNumberFormat="1" applyFont="1" applyFill="1" applyBorder="1" applyAlignment="1">
      <alignment horizontal="center"/>
    </xf>
    <xf numFmtId="0" fontId="5" fillId="22" borderId="4" xfId="0" applyFont="1" applyFill="1" applyBorder="1" applyAlignment="1">
      <alignment horizontal="center"/>
    </xf>
    <xf numFmtId="0" fontId="5" fillId="22" borderId="4" xfId="0" applyFont="1" applyFill="1" applyBorder="1" applyAlignment="1">
      <alignment horizontal="right"/>
    </xf>
    <xf numFmtId="0" fontId="5" fillId="22" borderId="4" xfId="0" applyFont="1" applyFill="1" applyBorder="1" applyAlignment="1">
      <alignment horizontal="center" vertical="center"/>
    </xf>
    <xf numFmtId="0" fontId="5" fillId="22" borderId="8" xfId="0" applyFont="1" applyFill="1" applyBorder="1" applyAlignment="1">
      <alignment horizontal="right" vertical="center"/>
    </xf>
    <xf numFmtId="0" fontId="5" fillId="22" borderId="13" xfId="0" applyFont="1" applyFill="1" applyBorder="1" applyAlignment="1">
      <alignment horizontal="right" vertical="center"/>
    </xf>
    <xf numFmtId="0" fontId="5" fillId="22" borderId="9" xfId="0" applyFont="1" applyFill="1" applyBorder="1" applyAlignment="1">
      <alignment horizontal="right" vertical="center"/>
    </xf>
    <xf numFmtId="0" fontId="17" fillId="19" borderId="0" xfId="0" applyFont="1" applyFill="1" applyAlignment="1">
      <alignment horizontal="center" vertical="center" wrapText="1"/>
    </xf>
    <xf numFmtId="0" fontId="5" fillId="22" borderId="8" xfId="0" applyFont="1" applyFill="1" applyBorder="1" applyAlignment="1">
      <alignment horizontal="right"/>
    </xf>
    <xf numFmtId="0" fontId="5" fillId="22" borderId="13" xfId="0" applyFont="1" applyFill="1" applyBorder="1" applyAlignment="1">
      <alignment horizontal="right"/>
    </xf>
    <xf numFmtId="0" fontId="5" fillId="22" borderId="9" xfId="0" applyFont="1" applyFill="1" applyBorder="1" applyAlignment="1">
      <alignment horizontal="right"/>
    </xf>
    <xf numFmtId="0" fontId="5" fillId="22" borderId="4" xfId="0" applyFont="1" applyFill="1" applyBorder="1" applyAlignment="1">
      <alignment horizontal="right" vertical="center"/>
    </xf>
    <xf numFmtId="0" fontId="5" fillId="22" borderId="8" xfId="0" applyFont="1" applyFill="1" applyBorder="1" applyAlignment="1">
      <alignment horizontal="center" vertical="center"/>
    </xf>
    <xf numFmtId="0" fontId="5" fillId="22" borderId="13" xfId="0" applyFont="1" applyFill="1" applyBorder="1" applyAlignment="1">
      <alignment horizontal="center" vertical="center"/>
    </xf>
    <xf numFmtId="0" fontId="5" fillId="22" borderId="9" xfId="0" applyFont="1" applyFill="1" applyBorder="1" applyAlignment="1">
      <alignment horizontal="center" vertical="center"/>
    </xf>
    <xf numFmtId="0" fontId="22" fillId="3" borderId="4" xfId="0" applyFont="1" applyFill="1" applyBorder="1" applyAlignment="1">
      <alignment horizontal="center" vertical="center"/>
    </xf>
    <xf numFmtId="0" fontId="1" fillId="3" borderId="8" xfId="0" applyFont="1" applyFill="1" applyBorder="1" applyAlignment="1">
      <alignment horizontal="center"/>
    </xf>
    <xf numFmtId="0" fontId="1" fillId="3" borderId="13" xfId="0" applyFont="1" applyFill="1" applyBorder="1" applyAlignment="1">
      <alignment horizontal="center"/>
    </xf>
    <xf numFmtId="0" fontId="1" fillId="3" borderId="9" xfId="0" applyFont="1" applyFill="1" applyBorder="1" applyAlignment="1">
      <alignment horizontal="center"/>
    </xf>
    <xf numFmtId="0" fontId="25" fillId="3" borderId="8"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9" xfId="0" applyFont="1" applyFill="1" applyBorder="1" applyAlignment="1">
      <alignment horizontal="center" vertical="center"/>
    </xf>
    <xf numFmtId="0" fontId="1" fillId="7" borderId="8" xfId="0" applyFont="1" applyFill="1" applyBorder="1" applyAlignment="1">
      <alignment horizontal="center"/>
    </xf>
    <xf numFmtId="0" fontId="1" fillId="7" borderId="13" xfId="0" applyFont="1" applyFill="1" applyBorder="1" applyAlignment="1">
      <alignment horizontal="center"/>
    </xf>
    <xf numFmtId="0" fontId="1" fillId="7" borderId="9" xfId="0" applyFont="1" applyFill="1" applyBorder="1" applyAlignment="1">
      <alignment horizontal="center"/>
    </xf>
    <xf numFmtId="0" fontId="4" fillId="22" borderId="4" xfId="0" applyFont="1" applyFill="1" applyBorder="1" applyAlignment="1">
      <alignment horizontal="right" vertical="center"/>
    </xf>
    <xf numFmtId="0" fontId="4" fillId="22" borderId="4" xfId="0" applyFont="1" applyFill="1" applyBorder="1" applyAlignment="1">
      <alignment horizontal="center" vertical="center"/>
    </xf>
    <xf numFmtId="0" fontId="5" fillId="9" borderId="7" xfId="0" applyFont="1" applyFill="1" applyBorder="1" applyAlignment="1">
      <alignment horizontal="center"/>
    </xf>
    <xf numFmtId="0" fontId="22" fillId="7" borderId="4" xfId="0" applyFont="1" applyFill="1" applyBorder="1" applyAlignment="1">
      <alignment horizontal="center" vertical="center"/>
    </xf>
    <xf numFmtId="0" fontId="25" fillId="7" borderId="8" xfId="0" applyFont="1" applyFill="1" applyBorder="1" applyAlignment="1">
      <alignment horizontal="center" vertical="center"/>
    </xf>
    <xf numFmtId="0" fontId="25" fillId="7" borderId="13" xfId="0" applyFont="1" applyFill="1" applyBorder="1" applyAlignment="1">
      <alignment horizontal="center" vertical="center"/>
    </xf>
    <xf numFmtId="0" fontId="25" fillId="7" borderId="9" xfId="0" applyFont="1" applyFill="1" applyBorder="1" applyAlignment="1">
      <alignment horizontal="center" vertical="center"/>
    </xf>
    <xf numFmtId="0" fontId="0" fillId="26" borderId="4" xfId="0" applyFill="1" applyBorder="1" applyAlignment="1">
      <alignment horizontal="center"/>
    </xf>
    <xf numFmtId="0" fontId="0" fillId="15" borderId="7" xfId="0" applyFill="1" applyBorder="1" applyAlignment="1">
      <alignment horizontal="center" vertical="center"/>
    </xf>
    <xf numFmtId="0" fontId="0" fillId="15" borderId="15" xfId="0" applyFill="1" applyBorder="1" applyAlignment="1">
      <alignment horizontal="center" vertical="center"/>
    </xf>
    <xf numFmtId="0" fontId="0" fillId="15" borderId="16" xfId="0" applyFill="1" applyBorder="1" applyAlignment="1">
      <alignment horizontal="center" vertical="center"/>
    </xf>
    <xf numFmtId="0" fontId="0" fillId="22" borderId="4" xfId="0" applyFill="1" applyBorder="1" applyAlignment="1">
      <alignment horizontal="center"/>
    </xf>
    <xf numFmtId="0" fontId="0" fillId="19" borderId="4" xfId="0" applyFill="1" applyBorder="1" applyAlignment="1">
      <alignment horizontal="center"/>
    </xf>
    <xf numFmtId="0" fontId="0" fillId="26" borderId="4" xfId="0" applyFill="1" applyBorder="1" applyAlignment="1">
      <alignment horizontal="center" vertical="center"/>
    </xf>
    <xf numFmtId="0" fontId="18" fillId="22" borderId="8" xfId="0" applyFont="1" applyFill="1" applyBorder="1" applyAlignment="1">
      <alignment horizontal="center" vertical="center"/>
    </xf>
    <xf numFmtId="0" fontId="18" fillId="22" borderId="13" xfId="0" applyFont="1" applyFill="1" applyBorder="1" applyAlignment="1">
      <alignment horizontal="center" vertical="center"/>
    </xf>
    <xf numFmtId="0" fontId="18" fillId="22" borderId="9" xfId="0" applyFont="1" applyFill="1" applyBorder="1" applyAlignment="1">
      <alignment horizontal="center" vertical="center"/>
    </xf>
    <xf numFmtId="0" fontId="0" fillId="25" borderId="4" xfId="0" applyFill="1" applyBorder="1" applyAlignment="1">
      <alignment horizontal="center" vertical="center"/>
    </xf>
    <xf numFmtId="0" fontId="0" fillId="15" borderId="4" xfId="0" applyFill="1" applyBorder="1" applyAlignment="1">
      <alignment horizontal="center" vertical="center"/>
    </xf>
    <xf numFmtId="0" fontId="0" fillId="22" borderId="4" xfId="0" applyFill="1" applyBorder="1" applyAlignment="1">
      <alignment horizontal="center" vertical="center"/>
    </xf>
    <xf numFmtId="0" fontId="0" fillId="19" borderId="4" xfId="0" applyFill="1" applyBorder="1" applyAlignment="1">
      <alignment horizontal="center" vertical="center"/>
    </xf>
    <xf numFmtId="0" fontId="1" fillId="10" borderId="8" xfId="0" applyFont="1" applyFill="1" applyBorder="1" applyAlignment="1">
      <alignment horizontal="center"/>
    </xf>
    <xf numFmtId="0" fontId="1" fillId="10" borderId="13" xfId="0" applyFont="1" applyFill="1" applyBorder="1" applyAlignment="1">
      <alignment horizontal="center"/>
    </xf>
    <xf numFmtId="0" fontId="1" fillId="10" borderId="9" xfId="0" applyFont="1" applyFill="1" applyBorder="1" applyAlignment="1">
      <alignment horizontal="center"/>
    </xf>
    <xf numFmtId="0" fontId="22" fillId="10" borderId="4" xfId="0" applyFont="1" applyFill="1" applyBorder="1" applyAlignment="1">
      <alignment horizontal="center" vertical="center"/>
    </xf>
    <xf numFmtId="0" fontId="25" fillId="3" borderId="8" xfId="0" applyFont="1" applyFill="1" applyBorder="1" applyAlignment="1">
      <alignment horizontal="center"/>
    </xf>
    <xf numFmtId="0" fontId="25" fillId="3" borderId="13" xfId="0" applyFont="1" applyFill="1" applyBorder="1" applyAlignment="1">
      <alignment horizontal="center"/>
    </xf>
    <xf numFmtId="0" fontId="25" fillId="3" borderId="9" xfId="0" applyFont="1" applyFill="1" applyBorder="1" applyAlignment="1">
      <alignment horizontal="center"/>
    </xf>
    <xf numFmtId="0" fontId="25" fillId="7" borderId="8" xfId="0" applyFont="1" applyFill="1" applyBorder="1" applyAlignment="1">
      <alignment horizontal="center"/>
    </xf>
    <xf numFmtId="0" fontId="25" fillId="7" borderId="13" xfId="0" applyFont="1" applyFill="1" applyBorder="1" applyAlignment="1">
      <alignment horizontal="center"/>
    </xf>
    <xf numFmtId="0" fontId="25" fillId="7" borderId="9" xfId="0" applyFont="1" applyFill="1" applyBorder="1" applyAlignment="1">
      <alignment horizontal="center"/>
    </xf>
    <xf numFmtId="0" fontId="22" fillId="22" borderId="8" xfId="0" applyFont="1" applyFill="1" applyBorder="1" applyAlignment="1">
      <alignment horizontal="right"/>
    </xf>
    <xf numFmtId="0" fontId="22" fillId="22" borderId="13" xfId="0" applyFont="1" applyFill="1" applyBorder="1" applyAlignment="1">
      <alignment horizontal="right"/>
    </xf>
    <xf numFmtId="0" fontId="22" fillId="22" borderId="9" xfId="0" applyFont="1" applyFill="1" applyBorder="1" applyAlignment="1">
      <alignment horizontal="right"/>
    </xf>
    <xf numFmtId="0" fontId="22" fillId="22" borderId="4" xfId="0" applyFont="1" applyFill="1" applyBorder="1" applyAlignment="1">
      <alignment horizontal="center" vertical="center"/>
    </xf>
    <xf numFmtId="0" fontId="22" fillId="22" borderId="8" xfId="0" applyFont="1" applyFill="1" applyBorder="1" applyAlignment="1">
      <alignment horizontal="right" vertical="center"/>
    </xf>
    <xf numFmtId="0" fontId="22" fillId="22" borderId="13" xfId="0" applyFont="1" applyFill="1" applyBorder="1" applyAlignment="1">
      <alignment horizontal="right" vertical="center"/>
    </xf>
    <xf numFmtId="0" fontId="22" fillId="22" borderId="9" xfId="0" applyFont="1" applyFill="1" applyBorder="1" applyAlignment="1">
      <alignment horizontal="right" vertical="center"/>
    </xf>
    <xf numFmtId="0" fontId="22" fillId="22" borderId="4" xfId="0" applyFont="1" applyFill="1" applyBorder="1" applyAlignment="1">
      <alignment horizontal="right" vertical="center"/>
    </xf>
    <xf numFmtId="0" fontId="22" fillId="22" borderId="4" xfId="0" applyFont="1" applyFill="1" applyBorder="1" applyAlignment="1">
      <alignment horizontal="right"/>
    </xf>
    <xf numFmtId="0" fontId="22" fillId="22" borderId="8" xfId="0" applyFont="1" applyFill="1" applyBorder="1" applyAlignment="1">
      <alignment horizontal="center" vertical="center"/>
    </xf>
    <xf numFmtId="0" fontId="22" fillId="22" borderId="13" xfId="0" applyFont="1" applyFill="1" applyBorder="1" applyAlignment="1">
      <alignment horizontal="center" vertical="center"/>
    </xf>
    <xf numFmtId="0" fontId="22" fillId="22" borderId="9" xfId="0" applyFont="1" applyFill="1" applyBorder="1" applyAlignment="1">
      <alignment horizontal="center" vertical="center"/>
    </xf>
    <xf numFmtId="165" fontId="0" fillId="0" borderId="0" xfId="0" applyNumberFormat="1"/>
    <xf numFmtId="0" fontId="0" fillId="15" borderId="4" xfId="1" applyNumberFormat="1" applyFont="1" applyFill="1" applyBorder="1" applyAlignment="1">
      <alignment horizontal="center" vertical="center"/>
    </xf>
    <xf numFmtId="0" fontId="0" fillId="25" borderId="4" xfId="1" applyNumberFormat="1" applyFont="1" applyFill="1" applyBorder="1" applyAlignment="1">
      <alignment horizontal="center" vertical="center"/>
    </xf>
  </cellXfs>
  <cellStyles count="4">
    <cellStyle name="Moeda" xfId="1" builtinId="4"/>
    <cellStyle name="Normal" xfId="0" builtinId="0"/>
    <cellStyle name="Porcentagem" xfId="3" builtinId="5"/>
    <cellStyle name="Vírgula" xfId="2" builtinId="3"/>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topLeftCell="A52" zoomScale="80" zoomScaleNormal="80" workbookViewId="0">
      <selection activeCell="D61" sqref="D61:K61"/>
    </sheetView>
  </sheetViews>
  <sheetFormatPr defaultRowHeight="14.4" x14ac:dyDescent="0.3"/>
  <cols>
    <col min="1" max="1" width="11.5546875" customWidth="1"/>
    <col min="2" max="2" width="15.88671875" customWidth="1"/>
    <col min="3" max="3" width="38.33203125" customWidth="1"/>
    <col min="5" max="5" width="13.6640625" customWidth="1"/>
    <col min="6" max="6" width="14" customWidth="1"/>
    <col min="8" max="8" width="12.44140625" customWidth="1"/>
    <col min="9" max="9" width="10.6640625" customWidth="1"/>
    <col min="10" max="10" width="12" customWidth="1"/>
    <col min="11" max="11" width="11.88671875" customWidth="1"/>
    <col min="12" max="12" width="23.109375" customWidth="1"/>
  </cols>
  <sheetData>
    <row r="1" spans="1:12" x14ac:dyDescent="0.3">
      <c r="A1" s="295" t="s">
        <v>0</v>
      </c>
      <c r="B1" s="295" t="s">
        <v>3</v>
      </c>
      <c r="C1" s="295" t="s">
        <v>1</v>
      </c>
      <c r="D1" s="295" t="s">
        <v>2</v>
      </c>
      <c r="E1" s="295" t="s">
        <v>4</v>
      </c>
      <c r="F1" s="298" t="s">
        <v>5</v>
      </c>
      <c r="G1" s="299"/>
      <c r="H1" s="291" t="s">
        <v>6</v>
      </c>
      <c r="I1" s="292"/>
      <c r="J1" s="293" t="s">
        <v>7</v>
      </c>
      <c r="K1" s="293" t="s">
        <v>8</v>
      </c>
      <c r="L1" s="293" t="s">
        <v>9</v>
      </c>
    </row>
    <row r="2" spans="1:12" ht="26.4" x14ac:dyDescent="0.3">
      <c r="A2" s="297"/>
      <c r="B2" s="296"/>
      <c r="C2" s="297"/>
      <c r="D2" s="297"/>
      <c r="E2" s="297"/>
      <c r="F2" s="4" t="s">
        <v>10</v>
      </c>
      <c r="G2" s="5" t="s">
        <v>11</v>
      </c>
      <c r="H2" s="6" t="s">
        <v>10</v>
      </c>
      <c r="I2" s="6" t="s">
        <v>12</v>
      </c>
      <c r="J2" s="294"/>
      <c r="K2" s="294"/>
      <c r="L2" s="294"/>
    </row>
    <row r="3" spans="1:12" ht="109.5" customHeight="1" x14ac:dyDescent="0.3">
      <c r="A3" s="2">
        <v>1</v>
      </c>
      <c r="B3" s="2">
        <v>463988</v>
      </c>
      <c r="C3" s="14" t="s">
        <v>35</v>
      </c>
      <c r="D3" s="15" t="s">
        <v>13</v>
      </c>
      <c r="E3" s="7">
        <v>20097</v>
      </c>
      <c r="F3" s="21">
        <v>4.68</v>
      </c>
      <c r="G3" s="1">
        <v>8</v>
      </c>
      <c r="H3" s="22">
        <v>4.5</v>
      </c>
      <c r="I3" s="1">
        <v>7</v>
      </c>
      <c r="J3" s="22">
        <f>(((F3*G3+H3*I3)/(G3+I3)))</f>
        <v>4.5960000000000001</v>
      </c>
      <c r="K3" s="22">
        <v>4.5999999999999996</v>
      </c>
      <c r="L3" s="22">
        <f>E3*K3</f>
        <v>92446.2</v>
      </c>
    </row>
    <row r="4" spans="1:12" ht="121.5" customHeight="1" x14ac:dyDescent="0.3">
      <c r="A4" s="1">
        <v>2</v>
      </c>
      <c r="B4" s="3">
        <v>464553</v>
      </c>
      <c r="C4" s="16" t="s">
        <v>36</v>
      </c>
      <c r="D4" s="15" t="s">
        <v>13</v>
      </c>
      <c r="E4" s="7">
        <v>16149</v>
      </c>
      <c r="F4" s="21">
        <v>5.35</v>
      </c>
      <c r="G4" s="1">
        <v>13</v>
      </c>
      <c r="H4" s="22">
        <v>5.46</v>
      </c>
      <c r="I4" s="1">
        <v>4</v>
      </c>
      <c r="J4" s="22">
        <f t="shared" ref="J4:J47" si="0">(((F4*G4+H4*I4)/(G4+I4)))</f>
        <v>5.3758823529411766</v>
      </c>
      <c r="K4" s="22">
        <v>5.38</v>
      </c>
      <c r="L4" s="22">
        <f t="shared" ref="L4:L39" si="1">E4*K4</f>
        <v>86881.62</v>
      </c>
    </row>
    <row r="5" spans="1:12" ht="108.75" customHeight="1" x14ac:dyDescent="0.3">
      <c r="A5" s="1">
        <v>3</v>
      </c>
      <c r="B5" s="2">
        <v>458908</v>
      </c>
      <c r="C5" s="16" t="s">
        <v>37</v>
      </c>
      <c r="D5" s="15" t="s">
        <v>13</v>
      </c>
      <c r="E5" s="7">
        <v>31402</v>
      </c>
      <c r="F5" s="21">
        <v>5.04</v>
      </c>
      <c r="G5" s="1">
        <v>8</v>
      </c>
      <c r="H5" s="22">
        <v>5</v>
      </c>
      <c r="I5" s="1">
        <v>7</v>
      </c>
      <c r="J5" s="22">
        <f t="shared" si="0"/>
        <v>5.0213333333333328</v>
      </c>
      <c r="K5" s="22">
        <v>5.0199999999999996</v>
      </c>
      <c r="L5" s="22">
        <f t="shared" si="1"/>
        <v>157638.03999999998</v>
      </c>
    </row>
    <row r="6" spans="1:12" ht="125.25" customHeight="1" x14ac:dyDescent="0.3">
      <c r="A6" s="2">
        <v>4</v>
      </c>
      <c r="B6" s="2">
        <v>459077</v>
      </c>
      <c r="C6" s="17" t="s">
        <v>38</v>
      </c>
      <c r="D6" s="15" t="s">
        <v>14</v>
      </c>
      <c r="E6" s="7">
        <v>1516</v>
      </c>
      <c r="F6" s="21">
        <v>9.11</v>
      </c>
      <c r="G6" s="1">
        <v>13</v>
      </c>
      <c r="H6" s="22">
        <v>9.33</v>
      </c>
      <c r="I6" s="1">
        <v>2</v>
      </c>
      <c r="J6" s="22">
        <f t="shared" si="0"/>
        <v>9.1393333333333331</v>
      </c>
      <c r="K6" s="22">
        <v>9.14</v>
      </c>
      <c r="L6" s="22">
        <f t="shared" si="1"/>
        <v>13856.240000000002</v>
      </c>
    </row>
    <row r="7" spans="1:12" ht="102.75" customHeight="1" x14ac:dyDescent="0.3">
      <c r="A7" s="1">
        <v>5</v>
      </c>
      <c r="B7" s="2">
        <v>460501</v>
      </c>
      <c r="C7" s="17" t="s">
        <v>39</v>
      </c>
      <c r="D7" s="15" t="s">
        <v>15</v>
      </c>
      <c r="E7" s="7">
        <v>2294</v>
      </c>
      <c r="F7" s="21">
        <v>5.72</v>
      </c>
      <c r="G7" s="1">
        <v>8</v>
      </c>
      <c r="H7" s="22">
        <v>5.44</v>
      </c>
      <c r="I7" s="1">
        <v>7</v>
      </c>
      <c r="J7" s="22">
        <f t="shared" si="0"/>
        <v>5.5893333333333333</v>
      </c>
      <c r="K7" s="22">
        <v>5.59</v>
      </c>
      <c r="L7" s="22">
        <f t="shared" si="1"/>
        <v>12823.46</v>
      </c>
    </row>
    <row r="8" spans="1:12" ht="152.25" customHeight="1" x14ac:dyDescent="0.3">
      <c r="A8" s="1">
        <v>6</v>
      </c>
      <c r="B8" s="2">
        <v>458920</v>
      </c>
      <c r="C8" s="17" t="s">
        <v>40</v>
      </c>
      <c r="D8" s="15" t="s">
        <v>13</v>
      </c>
      <c r="E8" s="7">
        <v>6100</v>
      </c>
      <c r="F8" s="21">
        <v>4.2699999999999996</v>
      </c>
      <c r="G8" s="1">
        <v>9</v>
      </c>
      <c r="H8" s="22">
        <v>4.3</v>
      </c>
      <c r="I8" s="1">
        <v>9</v>
      </c>
      <c r="J8" s="22">
        <f t="shared" si="0"/>
        <v>4.2850000000000001</v>
      </c>
      <c r="K8" s="22">
        <v>4.29</v>
      </c>
      <c r="L8" s="22">
        <f t="shared" si="1"/>
        <v>26169</v>
      </c>
    </row>
    <row r="9" spans="1:12" ht="134.25" customHeight="1" x14ac:dyDescent="0.3">
      <c r="A9" s="2">
        <v>7</v>
      </c>
      <c r="B9" s="2">
        <v>458951</v>
      </c>
      <c r="C9" s="17" t="s">
        <v>41</v>
      </c>
      <c r="D9" s="15" t="s">
        <v>16</v>
      </c>
      <c r="E9" s="7">
        <v>26916</v>
      </c>
      <c r="F9" s="21">
        <v>3.44</v>
      </c>
      <c r="G9" s="1">
        <v>6</v>
      </c>
      <c r="H9" s="22">
        <v>3.25</v>
      </c>
      <c r="I9" s="1">
        <v>12</v>
      </c>
      <c r="J9" s="22">
        <f t="shared" si="0"/>
        <v>3.3133333333333335</v>
      </c>
      <c r="K9" s="22">
        <v>3.31</v>
      </c>
      <c r="L9" s="22">
        <f t="shared" si="1"/>
        <v>89091.96</v>
      </c>
    </row>
    <row r="10" spans="1:12" ht="167.25" customHeight="1" x14ac:dyDescent="0.3">
      <c r="A10" s="1">
        <v>8</v>
      </c>
      <c r="B10" s="2">
        <v>459017</v>
      </c>
      <c r="C10" s="16" t="s">
        <v>34</v>
      </c>
      <c r="D10" s="15" t="s">
        <v>17</v>
      </c>
      <c r="E10" s="9">
        <v>50243</v>
      </c>
      <c r="F10" s="21">
        <v>1.5</v>
      </c>
      <c r="G10" s="1">
        <v>10</v>
      </c>
      <c r="H10" s="22">
        <v>1.47</v>
      </c>
      <c r="I10" s="1">
        <v>9</v>
      </c>
      <c r="J10" s="22">
        <f t="shared" si="0"/>
        <v>1.4857894736842105</v>
      </c>
      <c r="K10" s="22">
        <v>1.49</v>
      </c>
      <c r="L10" s="22">
        <f t="shared" si="1"/>
        <v>74862.069999999992</v>
      </c>
    </row>
    <row r="11" spans="1:12" ht="100.5" customHeight="1" x14ac:dyDescent="0.3">
      <c r="A11" s="1">
        <v>9</v>
      </c>
      <c r="B11" s="2">
        <v>459637</v>
      </c>
      <c r="C11" s="16" t="s">
        <v>42</v>
      </c>
      <c r="D11" s="15" t="s">
        <v>18</v>
      </c>
      <c r="E11" s="9">
        <v>19661</v>
      </c>
      <c r="F11" s="21">
        <v>8.49</v>
      </c>
      <c r="G11" s="1">
        <v>8</v>
      </c>
      <c r="H11" s="22">
        <v>8.25</v>
      </c>
      <c r="I11" s="1">
        <v>10</v>
      </c>
      <c r="J11" s="22">
        <f t="shared" si="0"/>
        <v>8.3566666666666674</v>
      </c>
      <c r="K11" s="22">
        <v>8.36</v>
      </c>
      <c r="L11" s="22">
        <f t="shared" si="1"/>
        <v>164365.96</v>
      </c>
    </row>
    <row r="12" spans="1:12" ht="158.4" x14ac:dyDescent="0.3">
      <c r="A12" s="2">
        <v>10</v>
      </c>
      <c r="B12" s="2">
        <v>339482</v>
      </c>
      <c r="C12" s="17" t="s">
        <v>43</v>
      </c>
      <c r="D12" s="15" t="s">
        <v>19</v>
      </c>
      <c r="E12" s="7">
        <v>1950</v>
      </c>
      <c r="F12" s="21">
        <v>5.59</v>
      </c>
      <c r="G12" s="1">
        <v>6</v>
      </c>
      <c r="H12" s="22">
        <v>5.72</v>
      </c>
      <c r="I12" s="1">
        <v>8</v>
      </c>
      <c r="J12" s="22">
        <f t="shared" si="0"/>
        <v>5.6642857142857137</v>
      </c>
      <c r="K12" s="22">
        <v>5.66</v>
      </c>
      <c r="L12" s="22">
        <f t="shared" si="1"/>
        <v>11037</v>
      </c>
    </row>
    <row r="13" spans="1:12" ht="111.75" customHeight="1" x14ac:dyDescent="0.3">
      <c r="A13" s="1">
        <v>11</v>
      </c>
      <c r="B13" s="2">
        <v>232236</v>
      </c>
      <c r="C13" s="17" t="s">
        <v>44</v>
      </c>
      <c r="D13" s="8" t="s">
        <v>20</v>
      </c>
      <c r="E13" s="9">
        <v>22558</v>
      </c>
      <c r="F13" s="21">
        <v>4.6500000000000004</v>
      </c>
      <c r="G13" s="1">
        <v>7</v>
      </c>
      <c r="H13" s="22">
        <v>4.3099999999999996</v>
      </c>
      <c r="I13" s="1">
        <v>1</v>
      </c>
      <c r="J13" s="22">
        <f t="shared" si="0"/>
        <v>4.6075000000000008</v>
      </c>
      <c r="K13" s="22">
        <v>4.6100000000000003</v>
      </c>
      <c r="L13" s="22">
        <f t="shared" si="1"/>
        <v>103992.38</v>
      </c>
    </row>
    <row r="14" spans="1:12" ht="261.75" customHeight="1" x14ac:dyDescent="0.3">
      <c r="A14" s="1">
        <v>12</v>
      </c>
      <c r="B14" s="2">
        <v>323405</v>
      </c>
      <c r="C14" s="16" t="s">
        <v>45</v>
      </c>
      <c r="D14" s="15" t="s">
        <v>21</v>
      </c>
      <c r="E14" s="9">
        <v>8972</v>
      </c>
      <c r="F14" s="21">
        <v>7.33</v>
      </c>
      <c r="G14" s="1">
        <v>2</v>
      </c>
      <c r="H14" s="22">
        <v>7</v>
      </c>
      <c r="I14" s="1">
        <v>1</v>
      </c>
      <c r="J14" s="22">
        <f t="shared" si="0"/>
        <v>7.22</v>
      </c>
      <c r="K14" s="22">
        <v>7.22</v>
      </c>
      <c r="L14" s="22">
        <f t="shared" si="1"/>
        <v>64777.84</v>
      </c>
    </row>
    <row r="15" spans="1:12" ht="96.75" customHeight="1" x14ac:dyDescent="0.3">
      <c r="A15" s="2">
        <v>13</v>
      </c>
      <c r="B15" s="2">
        <v>456468</v>
      </c>
      <c r="C15" s="17" t="s">
        <v>46</v>
      </c>
      <c r="D15" s="15" t="s">
        <v>20</v>
      </c>
      <c r="E15" s="7">
        <v>22558</v>
      </c>
      <c r="F15" s="21">
        <v>4.18</v>
      </c>
      <c r="G15" s="1">
        <v>4</v>
      </c>
      <c r="H15" s="22">
        <v>4.4800000000000004</v>
      </c>
      <c r="I15" s="1">
        <v>2</v>
      </c>
      <c r="J15" s="22">
        <f t="shared" si="0"/>
        <v>4.28</v>
      </c>
      <c r="K15" s="22">
        <v>4.28</v>
      </c>
      <c r="L15" s="22">
        <f t="shared" si="1"/>
        <v>96548.24</v>
      </c>
    </row>
    <row r="16" spans="1:12" ht="70.5" customHeight="1" x14ac:dyDescent="0.3">
      <c r="A16" s="1">
        <v>14</v>
      </c>
      <c r="B16" s="2">
        <v>462122</v>
      </c>
      <c r="C16" s="17" t="s">
        <v>47</v>
      </c>
      <c r="D16" s="15" t="s">
        <v>22</v>
      </c>
      <c r="E16" s="10">
        <v>889</v>
      </c>
      <c r="F16" s="21">
        <v>4.13</v>
      </c>
      <c r="G16" s="1">
        <v>14</v>
      </c>
      <c r="H16" s="22">
        <v>4.3</v>
      </c>
      <c r="I16" s="1">
        <v>5</v>
      </c>
      <c r="J16" s="22">
        <f t="shared" si="0"/>
        <v>4.1747368421052631</v>
      </c>
      <c r="K16" s="22">
        <v>4.17</v>
      </c>
      <c r="L16" s="22">
        <f t="shared" si="1"/>
        <v>3707.13</v>
      </c>
    </row>
    <row r="17" spans="1:12" ht="77.25" customHeight="1" x14ac:dyDescent="0.3">
      <c r="A17" s="1">
        <v>15</v>
      </c>
      <c r="B17" s="2">
        <v>463583</v>
      </c>
      <c r="C17" s="16" t="s">
        <v>48</v>
      </c>
      <c r="D17" s="15" t="s">
        <v>23</v>
      </c>
      <c r="E17" s="7">
        <v>3589</v>
      </c>
      <c r="F17" s="21">
        <v>14.32</v>
      </c>
      <c r="G17" s="1">
        <v>5</v>
      </c>
      <c r="H17" s="22">
        <v>14.19</v>
      </c>
      <c r="I17" s="1">
        <v>4</v>
      </c>
      <c r="J17" s="22">
        <f t="shared" si="0"/>
        <v>14.262222222222221</v>
      </c>
      <c r="K17" s="22">
        <v>14.26</v>
      </c>
      <c r="L17" s="22">
        <f t="shared" si="1"/>
        <v>51179.14</v>
      </c>
    </row>
    <row r="18" spans="1:12" ht="158.25" customHeight="1" x14ac:dyDescent="0.3">
      <c r="A18" s="2">
        <v>16</v>
      </c>
      <c r="B18" s="2">
        <v>463937</v>
      </c>
      <c r="C18" s="17" t="s">
        <v>49</v>
      </c>
      <c r="D18" s="8" t="s">
        <v>24</v>
      </c>
      <c r="E18" s="9">
        <v>28710</v>
      </c>
      <c r="F18" s="21">
        <v>0.82</v>
      </c>
      <c r="G18" s="1">
        <v>3</v>
      </c>
      <c r="H18" s="22">
        <v>0.8</v>
      </c>
      <c r="I18" s="1">
        <v>9</v>
      </c>
      <c r="J18" s="22">
        <f t="shared" si="0"/>
        <v>0.80500000000000005</v>
      </c>
      <c r="K18" s="22">
        <v>0.81</v>
      </c>
      <c r="L18" s="22">
        <f t="shared" si="1"/>
        <v>23255.100000000002</v>
      </c>
    </row>
    <row r="19" spans="1:12" ht="160.5" customHeight="1" x14ac:dyDescent="0.3">
      <c r="A19" s="1">
        <v>17</v>
      </c>
      <c r="B19" s="2">
        <v>463891</v>
      </c>
      <c r="C19" s="16" t="s">
        <v>50</v>
      </c>
      <c r="D19" s="15" t="s">
        <v>24</v>
      </c>
      <c r="E19" s="7">
        <v>25121</v>
      </c>
      <c r="F19" s="21">
        <v>1.26</v>
      </c>
      <c r="G19" s="1">
        <v>9</v>
      </c>
      <c r="H19" s="22">
        <v>1.25</v>
      </c>
      <c r="I19" s="1">
        <v>9</v>
      </c>
      <c r="J19" s="22">
        <f t="shared" si="0"/>
        <v>1.2549999999999999</v>
      </c>
      <c r="K19" s="22">
        <v>1.26</v>
      </c>
      <c r="L19" s="22">
        <f t="shared" si="1"/>
        <v>31652.46</v>
      </c>
    </row>
    <row r="20" spans="1:12" ht="141" customHeight="1" x14ac:dyDescent="0.3">
      <c r="A20" s="1">
        <v>18</v>
      </c>
      <c r="B20" s="2">
        <v>462679</v>
      </c>
      <c r="C20" s="17" t="s">
        <v>51</v>
      </c>
      <c r="D20" s="15" t="s">
        <v>25</v>
      </c>
      <c r="E20" s="9">
        <v>6901</v>
      </c>
      <c r="F20" s="21">
        <v>6.48</v>
      </c>
      <c r="G20" s="1">
        <v>4</v>
      </c>
      <c r="H20" s="22">
        <v>6.3</v>
      </c>
      <c r="I20" s="1">
        <v>3</v>
      </c>
      <c r="J20" s="22">
        <f t="shared" si="0"/>
        <v>6.402857142857143</v>
      </c>
      <c r="K20" s="22">
        <v>6.4</v>
      </c>
      <c r="L20" s="22">
        <f t="shared" si="1"/>
        <v>44166.400000000001</v>
      </c>
    </row>
    <row r="21" spans="1:12" ht="138" customHeight="1" x14ac:dyDescent="0.3">
      <c r="A21" s="2">
        <v>19</v>
      </c>
      <c r="B21" s="2">
        <v>459670</v>
      </c>
      <c r="C21" s="16" t="s">
        <v>52</v>
      </c>
      <c r="D21" s="15" t="s">
        <v>26</v>
      </c>
      <c r="E21" s="7">
        <v>21110</v>
      </c>
      <c r="F21" s="21">
        <v>2.5499999999999998</v>
      </c>
      <c r="G21" s="1">
        <v>8</v>
      </c>
      <c r="H21" s="22">
        <v>2.39</v>
      </c>
      <c r="I21" s="1">
        <v>7</v>
      </c>
      <c r="J21" s="22">
        <f t="shared" si="0"/>
        <v>2.4753333333333329</v>
      </c>
      <c r="K21" s="22">
        <v>2.48</v>
      </c>
      <c r="L21" s="22">
        <f t="shared" si="1"/>
        <v>52352.800000000003</v>
      </c>
    </row>
    <row r="22" spans="1:12" ht="60.75" customHeight="1" x14ac:dyDescent="0.3">
      <c r="A22" s="1">
        <v>20</v>
      </c>
      <c r="B22" s="2">
        <v>463974</v>
      </c>
      <c r="C22" s="17" t="s">
        <v>53</v>
      </c>
      <c r="D22" s="15" t="s">
        <v>21</v>
      </c>
      <c r="E22" s="7">
        <v>1073</v>
      </c>
      <c r="F22" s="21">
        <v>4.67</v>
      </c>
      <c r="G22" s="1">
        <v>5</v>
      </c>
      <c r="H22" s="22">
        <v>4.38</v>
      </c>
      <c r="I22" s="1">
        <v>4</v>
      </c>
      <c r="J22" s="22">
        <f t="shared" si="0"/>
        <v>4.5411111111111113</v>
      </c>
      <c r="K22" s="22">
        <v>4.54</v>
      </c>
      <c r="L22" s="22">
        <f t="shared" si="1"/>
        <v>4871.42</v>
      </c>
    </row>
    <row r="23" spans="1:12" ht="183" customHeight="1" x14ac:dyDescent="0.3">
      <c r="A23" s="1">
        <v>21</v>
      </c>
      <c r="B23" s="2">
        <v>464012</v>
      </c>
      <c r="C23" s="16" t="s">
        <v>54</v>
      </c>
      <c r="D23" s="8" t="s">
        <v>27</v>
      </c>
      <c r="E23" s="9">
        <v>4019</v>
      </c>
      <c r="F23" s="21">
        <v>7.29</v>
      </c>
      <c r="G23" s="1">
        <v>3</v>
      </c>
      <c r="H23" s="22">
        <v>7.24</v>
      </c>
      <c r="I23" s="1">
        <v>2</v>
      </c>
      <c r="J23" s="22">
        <f t="shared" si="0"/>
        <v>7.2700000000000005</v>
      </c>
      <c r="K23" s="22">
        <v>7.27</v>
      </c>
      <c r="L23" s="22">
        <f t="shared" si="1"/>
        <v>29218.129999999997</v>
      </c>
    </row>
    <row r="24" spans="1:12" ht="221.25" customHeight="1" x14ac:dyDescent="0.3">
      <c r="A24" s="2">
        <v>22</v>
      </c>
      <c r="B24" s="2">
        <v>279262</v>
      </c>
      <c r="C24" s="16" t="s">
        <v>55</v>
      </c>
      <c r="D24" s="15" t="s">
        <v>22</v>
      </c>
      <c r="E24" s="9">
        <v>2153</v>
      </c>
      <c r="F24" s="21">
        <v>2.0499999999999998</v>
      </c>
      <c r="G24" s="1">
        <v>5</v>
      </c>
      <c r="H24" s="22">
        <v>2.0699999999999998</v>
      </c>
      <c r="I24" s="1">
        <v>4</v>
      </c>
      <c r="J24" s="22">
        <f t="shared" si="0"/>
        <v>2.0588888888888892</v>
      </c>
      <c r="K24" s="22">
        <v>2.06</v>
      </c>
      <c r="L24" s="22">
        <f t="shared" si="1"/>
        <v>4435.18</v>
      </c>
    </row>
    <row r="25" spans="1:12" ht="81.75" customHeight="1" x14ac:dyDescent="0.3">
      <c r="A25" s="1">
        <v>23</v>
      </c>
      <c r="B25" s="2">
        <v>463692</v>
      </c>
      <c r="C25" s="17" t="s">
        <v>56</v>
      </c>
      <c r="D25" s="15" t="s">
        <v>28</v>
      </c>
      <c r="E25" s="7">
        <v>5583</v>
      </c>
      <c r="F25" s="21">
        <v>7.24</v>
      </c>
      <c r="G25" s="1">
        <v>9</v>
      </c>
      <c r="H25" s="22">
        <v>7.48</v>
      </c>
      <c r="I25" s="1">
        <v>13</v>
      </c>
      <c r="J25" s="22">
        <f t="shared" si="0"/>
        <v>7.3818181818181818</v>
      </c>
      <c r="K25" s="22">
        <v>7.38</v>
      </c>
      <c r="L25" s="22">
        <f t="shared" si="1"/>
        <v>41202.54</v>
      </c>
    </row>
    <row r="26" spans="1:12" ht="114" customHeight="1" x14ac:dyDescent="0.3">
      <c r="A26" s="1">
        <v>24</v>
      </c>
      <c r="B26" s="2">
        <v>463699</v>
      </c>
      <c r="C26" s="17" t="s">
        <v>57</v>
      </c>
      <c r="D26" s="15" t="s">
        <v>29</v>
      </c>
      <c r="E26" s="7">
        <v>10766</v>
      </c>
      <c r="F26" s="21">
        <v>4.0199999999999996</v>
      </c>
      <c r="G26" s="1">
        <v>6</v>
      </c>
      <c r="H26" s="22">
        <v>4.33</v>
      </c>
      <c r="I26" s="1">
        <v>10</v>
      </c>
      <c r="J26" s="22">
        <f t="shared" si="0"/>
        <v>4.2137499999999992</v>
      </c>
      <c r="K26" s="22">
        <v>4.21</v>
      </c>
      <c r="L26" s="22">
        <f t="shared" si="1"/>
        <v>45324.86</v>
      </c>
    </row>
    <row r="27" spans="1:12" ht="66" x14ac:dyDescent="0.3">
      <c r="A27" s="2">
        <v>25</v>
      </c>
      <c r="B27" s="2">
        <v>461092</v>
      </c>
      <c r="C27" s="17" t="s">
        <v>58</v>
      </c>
      <c r="D27" s="15" t="s">
        <v>13</v>
      </c>
      <c r="E27" s="7">
        <v>5024</v>
      </c>
      <c r="F27" s="21">
        <v>1.26</v>
      </c>
      <c r="G27" s="1">
        <v>7</v>
      </c>
      <c r="H27" s="22">
        <v>1.23</v>
      </c>
      <c r="I27" s="1">
        <v>19</v>
      </c>
      <c r="J27" s="22">
        <f t="shared" si="0"/>
        <v>1.2380769230769231</v>
      </c>
      <c r="K27" s="22">
        <v>1.24</v>
      </c>
      <c r="L27" s="22">
        <f t="shared" si="1"/>
        <v>6229.76</v>
      </c>
    </row>
    <row r="28" spans="1:12" ht="138" customHeight="1" x14ac:dyDescent="0.3">
      <c r="A28" s="1">
        <v>26</v>
      </c>
      <c r="B28" s="2">
        <v>217096</v>
      </c>
      <c r="C28" s="17" t="s">
        <v>59</v>
      </c>
      <c r="D28" s="15" t="s">
        <v>30</v>
      </c>
      <c r="E28" s="7">
        <v>7178</v>
      </c>
      <c r="F28" s="21">
        <v>1.7</v>
      </c>
      <c r="G28" s="1">
        <v>7</v>
      </c>
      <c r="H28" s="22">
        <v>1.85</v>
      </c>
      <c r="I28" s="1">
        <v>13</v>
      </c>
      <c r="J28" s="22">
        <f t="shared" si="0"/>
        <v>1.7975000000000001</v>
      </c>
      <c r="K28" s="22">
        <v>1.8</v>
      </c>
      <c r="L28" s="22">
        <f t="shared" si="1"/>
        <v>12920.4</v>
      </c>
    </row>
    <row r="29" spans="1:12" ht="150.75" customHeight="1" x14ac:dyDescent="0.3">
      <c r="A29" s="1">
        <v>27</v>
      </c>
      <c r="B29" s="2">
        <v>447393</v>
      </c>
      <c r="C29" s="17" t="s">
        <v>60</v>
      </c>
      <c r="D29" s="15" t="s">
        <v>13</v>
      </c>
      <c r="E29" s="7">
        <v>27275</v>
      </c>
      <c r="F29" s="21">
        <v>25.95</v>
      </c>
      <c r="G29" s="1">
        <v>5</v>
      </c>
      <c r="H29" s="22">
        <v>26.62</v>
      </c>
      <c r="I29" s="1">
        <v>6</v>
      </c>
      <c r="J29" s="22">
        <f t="shared" si="0"/>
        <v>26.315454545454546</v>
      </c>
      <c r="K29" s="22">
        <v>26.32</v>
      </c>
      <c r="L29" s="22">
        <f t="shared" si="1"/>
        <v>717878</v>
      </c>
    </row>
    <row r="30" spans="1:12" ht="156" customHeight="1" x14ac:dyDescent="0.3">
      <c r="A30" s="2">
        <v>28</v>
      </c>
      <c r="B30" s="2">
        <v>449723</v>
      </c>
      <c r="C30" s="17" t="s">
        <v>61</v>
      </c>
      <c r="D30" s="15" t="s">
        <v>13</v>
      </c>
      <c r="E30" s="7">
        <v>18841</v>
      </c>
      <c r="F30" s="21">
        <v>30.17</v>
      </c>
      <c r="G30" s="1">
        <v>6</v>
      </c>
      <c r="H30" s="22">
        <v>30.88</v>
      </c>
      <c r="I30" s="1">
        <v>6</v>
      </c>
      <c r="J30" s="22">
        <f t="shared" si="0"/>
        <v>30.525000000000002</v>
      </c>
      <c r="K30" s="22">
        <v>30.53</v>
      </c>
      <c r="L30" s="22">
        <f t="shared" si="1"/>
        <v>575215.73</v>
      </c>
    </row>
    <row r="31" spans="1:12" ht="330" customHeight="1" x14ac:dyDescent="0.3">
      <c r="A31" s="1">
        <v>29</v>
      </c>
      <c r="B31" s="2">
        <v>447732</v>
      </c>
      <c r="C31" s="16" t="s">
        <v>62</v>
      </c>
      <c r="D31" s="15" t="s">
        <v>13</v>
      </c>
      <c r="E31" s="7">
        <v>5540</v>
      </c>
      <c r="F31" s="21">
        <v>32.020000000000003</v>
      </c>
      <c r="G31" s="1">
        <v>8</v>
      </c>
      <c r="H31" s="22">
        <v>32.950000000000003</v>
      </c>
      <c r="I31" s="1">
        <v>15</v>
      </c>
      <c r="J31" s="22">
        <f t="shared" si="0"/>
        <v>32.626521739130439</v>
      </c>
      <c r="K31" s="22">
        <v>32.630000000000003</v>
      </c>
      <c r="L31" s="22">
        <f t="shared" si="1"/>
        <v>180770.2</v>
      </c>
    </row>
    <row r="32" spans="1:12" ht="114.75" customHeight="1" x14ac:dyDescent="0.3">
      <c r="A32" s="1">
        <v>30</v>
      </c>
      <c r="B32" s="2">
        <v>447484</v>
      </c>
      <c r="C32" s="8" t="s">
        <v>63</v>
      </c>
      <c r="D32" s="8" t="s">
        <v>13</v>
      </c>
      <c r="E32" s="7">
        <v>10427</v>
      </c>
      <c r="F32" s="21">
        <v>12.52</v>
      </c>
      <c r="G32" s="1">
        <v>9</v>
      </c>
      <c r="H32" s="22">
        <v>13.43</v>
      </c>
      <c r="I32" s="1">
        <v>7</v>
      </c>
      <c r="J32" s="22">
        <f t="shared" si="0"/>
        <v>12.918125</v>
      </c>
      <c r="K32" s="22">
        <v>12.92</v>
      </c>
      <c r="L32" s="22">
        <f t="shared" si="1"/>
        <v>134716.84</v>
      </c>
    </row>
    <row r="33" spans="1:12" ht="147" customHeight="1" x14ac:dyDescent="0.3">
      <c r="A33" s="2">
        <v>31</v>
      </c>
      <c r="B33" s="2">
        <v>449007</v>
      </c>
      <c r="C33" s="18" t="s">
        <v>64</v>
      </c>
      <c r="D33" s="18" t="s">
        <v>31</v>
      </c>
      <c r="E33" s="11">
        <v>86130</v>
      </c>
      <c r="F33" s="21">
        <v>4.82</v>
      </c>
      <c r="G33" s="1">
        <v>6</v>
      </c>
      <c r="H33" s="22">
        <v>4.66</v>
      </c>
      <c r="I33" s="1">
        <v>8</v>
      </c>
      <c r="J33" s="22">
        <f t="shared" si="0"/>
        <v>4.7285714285714286</v>
      </c>
      <c r="K33" s="22">
        <v>4.7300000000000004</v>
      </c>
      <c r="L33" s="22">
        <f t="shared" si="1"/>
        <v>407394.9</v>
      </c>
    </row>
    <row r="34" spans="1:12" ht="84" customHeight="1" x14ac:dyDescent="0.3">
      <c r="A34" s="1">
        <v>32</v>
      </c>
      <c r="B34" s="2">
        <v>467577</v>
      </c>
      <c r="C34" s="17" t="s">
        <v>65</v>
      </c>
      <c r="D34" s="15" t="s">
        <v>32</v>
      </c>
      <c r="E34" s="7">
        <v>14355</v>
      </c>
      <c r="F34" s="21">
        <v>19.149999999999999</v>
      </c>
      <c r="G34" s="1">
        <v>7</v>
      </c>
      <c r="H34" s="22">
        <v>19.989999999999998</v>
      </c>
      <c r="I34" s="1">
        <v>8</v>
      </c>
      <c r="J34" s="22">
        <f t="shared" si="0"/>
        <v>19.597999999999999</v>
      </c>
      <c r="K34" s="22">
        <v>19.600000000000001</v>
      </c>
      <c r="L34" s="22">
        <f t="shared" si="1"/>
        <v>281358</v>
      </c>
    </row>
    <row r="35" spans="1:12" ht="247.5" customHeight="1" x14ac:dyDescent="0.3">
      <c r="A35" s="1">
        <v>33</v>
      </c>
      <c r="B35" s="2">
        <v>447596</v>
      </c>
      <c r="C35" s="17" t="s">
        <v>66</v>
      </c>
      <c r="D35" s="15" t="s">
        <v>13</v>
      </c>
      <c r="E35" s="7">
        <v>34808</v>
      </c>
      <c r="F35" s="21">
        <v>17.329999999999998</v>
      </c>
      <c r="G35" s="1">
        <v>20</v>
      </c>
      <c r="H35" s="22">
        <v>17.95</v>
      </c>
      <c r="I35" s="1">
        <v>4</v>
      </c>
      <c r="J35" s="22">
        <f t="shared" si="0"/>
        <v>17.433333333333334</v>
      </c>
      <c r="K35" s="22">
        <v>17.43</v>
      </c>
      <c r="L35" s="22">
        <f t="shared" si="1"/>
        <v>606703.43999999994</v>
      </c>
    </row>
    <row r="36" spans="1:12" ht="113.25" customHeight="1" x14ac:dyDescent="0.3">
      <c r="A36" s="2">
        <v>34</v>
      </c>
      <c r="B36" s="2">
        <v>463861</v>
      </c>
      <c r="C36" s="19" t="s">
        <v>67</v>
      </c>
      <c r="D36" s="20" t="s">
        <v>13</v>
      </c>
      <c r="E36" s="11">
        <v>4306</v>
      </c>
      <c r="F36" s="21">
        <v>24.63</v>
      </c>
      <c r="G36" s="1">
        <v>6</v>
      </c>
      <c r="H36" s="22">
        <v>23.5</v>
      </c>
      <c r="I36" s="1">
        <v>4</v>
      </c>
      <c r="J36" s="22">
        <f t="shared" si="0"/>
        <v>24.178000000000001</v>
      </c>
      <c r="K36" s="22">
        <v>24.18</v>
      </c>
      <c r="L36" s="22">
        <f t="shared" si="1"/>
        <v>104119.08</v>
      </c>
    </row>
    <row r="37" spans="1:12" ht="66" x14ac:dyDescent="0.3">
      <c r="A37" s="1">
        <v>35</v>
      </c>
      <c r="B37" s="2">
        <v>463754</v>
      </c>
      <c r="C37" s="17" t="s">
        <v>68</v>
      </c>
      <c r="D37" s="15" t="s">
        <v>13</v>
      </c>
      <c r="E37" s="7">
        <v>3589</v>
      </c>
      <c r="F37" s="21">
        <v>4.46</v>
      </c>
      <c r="G37" s="1">
        <v>13</v>
      </c>
      <c r="H37" s="22">
        <v>4.33</v>
      </c>
      <c r="I37" s="1">
        <v>7</v>
      </c>
      <c r="J37" s="22">
        <f t="shared" si="0"/>
        <v>4.4144999999999994</v>
      </c>
      <c r="K37" s="22">
        <v>4.41</v>
      </c>
      <c r="L37" s="22">
        <f t="shared" si="1"/>
        <v>15827.49</v>
      </c>
    </row>
    <row r="38" spans="1:12" ht="83.25" customHeight="1" x14ac:dyDescent="0.3">
      <c r="A38" s="1">
        <v>36</v>
      </c>
      <c r="B38" s="2">
        <v>463767</v>
      </c>
      <c r="C38" s="19" t="s">
        <v>69</v>
      </c>
      <c r="D38" s="20" t="s">
        <v>13</v>
      </c>
      <c r="E38" s="12">
        <v>130</v>
      </c>
      <c r="F38" s="21">
        <v>3.22</v>
      </c>
      <c r="G38" s="1">
        <v>9</v>
      </c>
      <c r="H38" s="22">
        <v>3.45</v>
      </c>
      <c r="I38" s="1">
        <v>4</v>
      </c>
      <c r="J38" s="22">
        <f t="shared" si="0"/>
        <v>3.2907692307692309</v>
      </c>
      <c r="K38" s="22">
        <v>3.29</v>
      </c>
      <c r="L38" s="22">
        <f t="shared" si="1"/>
        <v>427.7</v>
      </c>
    </row>
    <row r="39" spans="1:12" ht="74.25" customHeight="1" x14ac:dyDescent="0.3">
      <c r="A39" s="2">
        <v>37</v>
      </c>
      <c r="B39" s="2">
        <v>463806</v>
      </c>
      <c r="C39" s="19" t="s">
        <v>70</v>
      </c>
      <c r="D39" s="20" t="s">
        <v>13</v>
      </c>
      <c r="E39" s="11">
        <v>5220</v>
      </c>
      <c r="F39" s="21">
        <v>7.85</v>
      </c>
      <c r="G39" s="1">
        <v>9</v>
      </c>
      <c r="H39" s="22">
        <v>7</v>
      </c>
      <c r="I39" s="1">
        <v>3</v>
      </c>
      <c r="J39" s="22">
        <f t="shared" si="0"/>
        <v>7.6374999999999993</v>
      </c>
      <c r="K39" s="22">
        <v>7.64</v>
      </c>
      <c r="L39" s="22">
        <f t="shared" si="1"/>
        <v>39880.799999999996</v>
      </c>
    </row>
    <row r="40" spans="1:12" ht="131.25" customHeight="1" x14ac:dyDescent="0.3">
      <c r="A40" s="1">
        <v>38</v>
      </c>
      <c r="B40" s="2">
        <v>476817</v>
      </c>
      <c r="C40" s="18" t="s">
        <v>72</v>
      </c>
      <c r="D40" s="20" t="s">
        <v>13</v>
      </c>
      <c r="E40" s="11">
        <v>6460</v>
      </c>
      <c r="F40" s="21">
        <v>17.78</v>
      </c>
      <c r="G40" s="1">
        <v>5</v>
      </c>
      <c r="H40" s="22">
        <v>17.989999999999998</v>
      </c>
      <c r="I40" s="1">
        <v>3</v>
      </c>
      <c r="J40" s="22">
        <f t="shared" si="0"/>
        <v>17.858750000000001</v>
      </c>
      <c r="K40" s="22">
        <v>17.86</v>
      </c>
      <c r="L40" s="22">
        <f t="shared" ref="L40:L47" si="2">E40*K40</f>
        <v>115375.59999999999</v>
      </c>
    </row>
    <row r="41" spans="1:12" ht="164.25" customHeight="1" x14ac:dyDescent="0.3">
      <c r="A41" s="1">
        <v>39</v>
      </c>
      <c r="B41" s="1">
        <v>601400</v>
      </c>
      <c r="C41" s="176" t="s">
        <v>188</v>
      </c>
      <c r="D41" s="20" t="s">
        <v>189</v>
      </c>
      <c r="E41" s="11">
        <v>3860</v>
      </c>
      <c r="F41" s="22">
        <v>96.49</v>
      </c>
      <c r="G41" s="1">
        <v>3</v>
      </c>
      <c r="H41" s="22">
        <v>98</v>
      </c>
      <c r="I41" s="1">
        <v>1</v>
      </c>
      <c r="J41" s="22">
        <f t="shared" si="0"/>
        <v>96.867499999999993</v>
      </c>
      <c r="K41" s="22">
        <v>96.87</v>
      </c>
      <c r="L41" s="22">
        <f t="shared" si="2"/>
        <v>373918.2</v>
      </c>
    </row>
    <row r="42" spans="1:12" ht="101.25" customHeight="1" x14ac:dyDescent="0.3">
      <c r="A42" s="2">
        <v>40</v>
      </c>
      <c r="B42" s="1">
        <v>447375</v>
      </c>
      <c r="C42" s="176" t="s">
        <v>190</v>
      </c>
      <c r="D42" s="20" t="s">
        <v>191</v>
      </c>
      <c r="E42" s="11">
        <v>1354</v>
      </c>
      <c r="F42" s="22">
        <v>22.15</v>
      </c>
      <c r="G42" s="1">
        <v>5</v>
      </c>
      <c r="H42" s="22">
        <v>22</v>
      </c>
      <c r="I42" s="1">
        <v>13</v>
      </c>
      <c r="J42" s="22">
        <f t="shared" si="0"/>
        <v>22.041666666666668</v>
      </c>
      <c r="K42" s="22">
        <v>22.04</v>
      </c>
      <c r="L42" s="22">
        <f t="shared" si="2"/>
        <v>29842.16</v>
      </c>
    </row>
    <row r="43" spans="1:12" ht="168.75" customHeight="1" x14ac:dyDescent="0.3">
      <c r="A43" s="1">
        <v>41</v>
      </c>
      <c r="B43" s="1">
        <v>448897</v>
      </c>
      <c r="C43" s="176" t="s">
        <v>192</v>
      </c>
      <c r="D43" s="20" t="s">
        <v>193</v>
      </c>
      <c r="E43" s="11">
        <v>8937</v>
      </c>
      <c r="F43" s="22">
        <v>38.090000000000003</v>
      </c>
      <c r="G43" s="1">
        <v>9</v>
      </c>
      <c r="H43" s="22">
        <v>34.340000000000003</v>
      </c>
      <c r="I43" s="1">
        <v>2</v>
      </c>
      <c r="J43" s="22">
        <f t="shared" si="0"/>
        <v>37.408181818181824</v>
      </c>
      <c r="K43" s="22">
        <v>37.409999999999997</v>
      </c>
      <c r="L43" s="22">
        <f t="shared" si="2"/>
        <v>334333.17</v>
      </c>
    </row>
    <row r="44" spans="1:12" ht="168.75" customHeight="1" x14ac:dyDescent="0.3">
      <c r="A44" s="1">
        <v>42</v>
      </c>
      <c r="B44" s="1">
        <v>464514</v>
      </c>
      <c r="C44" s="176" t="s">
        <v>214</v>
      </c>
      <c r="D44" s="20" t="s">
        <v>13</v>
      </c>
      <c r="E44" s="11">
        <v>10766</v>
      </c>
      <c r="F44" s="22">
        <v>22.92</v>
      </c>
      <c r="G44" s="1">
        <v>4</v>
      </c>
      <c r="H44" s="22">
        <v>20.49</v>
      </c>
      <c r="I44" s="1">
        <v>7</v>
      </c>
      <c r="J44" s="22">
        <f t="shared" si="0"/>
        <v>21.373636363636361</v>
      </c>
      <c r="K44" s="22">
        <v>21.37</v>
      </c>
      <c r="L44" s="22">
        <f t="shared" si="2"/>
        <v>230069.42</v>
      </c>
    </row>
    <row r="45" spans="1:12" ht="293.25" customHeight="1" x14ac:dyDescent="0.3">
      <c r="A45" s="2">
        <v>43</v>
      </c>
      <c r="B45" s="1">
        <v>464484</v>
      </c>
      <c r="C45" s="176" t="s">
        <v>213</v>
      </c>
      <c r="D45" s="20" t="s">
        <v>13</v>
      </c>
      <c r="E45" s="11">
        <v>10766</v>
      </c>
      <c r="F45" s="22">
        <v>26.89</v>
      </c>
      <c r="G45" s="1">
        <v>6</v>
      </c>
      <c r="H45" s="22">
        <v>24.3</v>
      </c>
      <c r="I45" s="1">
        <v>1</v>
      </c>
      <c r="J45" s="22">
        <f t="shared" si="0"/>
        <v>26.520000000000003</v>
      </c>
      <c r="K45" s="22">
        <v>26.52</v>
      </c>
      <c r="L45" s="22">
        <f t="shared" si="2"/>
        <v>285514.32</v>
      </c>
    </row>
    <row r="46" spans="1:12" ht="150" customHeight="1" x14ac:dyDescent="0.3">
      <c r="A46" s="1">
        <v>44</v>
      </c>
      <c r="B46" s="1">
        <v>464511</v>
      </c>
      <c r="C46" s="175" t="s">
        <v>211</v>
      </c>
      <c r="D46" s="20" t="s">
        <v>13</v>
      </c>
      <c r="E46" s="11">
        <v>10766</v>
      </c>
      <c r="F46" s="22">
        <v>17.78</v>
      </c>
      <c r="G46" s="1">
        <v>7</v>
      </c>
      <c r="H46" s="22">
        <v>20</v>
      </c>
      <c r="I46" s="1">
        <v>7</v>
      </c>
      <c r="J46" s="22">
        <f t="shared" si="0"/>
        <v>18.890000000000004</v>
      </c>
      <c r="K46" s="22">
        <v>18.89</v>
      </c>
      <c r="L46" s="22">
        <f t="shared" si="2"/>
        <v>203369.74000000002</v>
      </c>
    </row>
    <row r="47" spans="1:12" ht="157.5" customHeight="1" x14ac:dyDescent="0.3">
      <c r="A47" s="1">
        <v>45</v>
      </c>
      <c r="B47" s="1">
        <v>464485</v>
      </c>
      <c r="C47" s="176" t="s">
        <v>212</v>
      </c>
      <c r="D47" s="20" t="s">
        <v>13</v>
      </c>
      <c r="E47" s="11">
        <v>10766</v>
      </c>
      <c r="F47" s="22">
        <v>29.65</v>
      </c>
      <c r="G47" s="1">
        <v>7</v>
      </c>
      <c r="H47" s="22">
        <v>26.59</v>
      </c>
      <c r="I47" s="1">
        <v>2</v>
      </c>
      <c r="J47" s="22">
        <f t="shared" si="0"/>
        <v>28.969999999999995</v>
      </c>
      <c r="K47" s="22">
        <v>28.97</v>
      </c>
      <c r="L47" s="22">
        <f t="shared" si="2"/>
        <v>311891.01999999996</v>
      </c>
    </row>
    <row r="48" spans="1:12" ht="23.25" customHeight="1" x14ac:dyDescent="0.3">
      <c r="A48" s="288" t="s">
        <v>33</v>
      </c>
      <c r="B48" s="289"/>
      <c r="C48" s="289"/>
      <c r="D48" s="289"/>
      <c r="E48" s="289"/>
      <c r="F48" s="289"/>
      <c r="G48" s="289"/>
      <c r="H48" s="289"/>
      <c r="I48" s="289"/>
      <c r="J48" s="289"/>
      <c r="K48" s="290"/>
      <c r="L48" s="177">
        <f>SUM(L3:L47)</f>
        <v>6293611.1399999997</v>
      </c>
    </row>
    <row r="50" spans="1:12" x14ac:dyDescent="0.3">
      <c r="L50" s="23"/>
    </row>
    <row r="51" spans="1:12" ht="93" customHeight="1" x14ac:dyDescent="0.3">
      <c r="A51" s="63" t="s">
        <v>89</v>
      </c>
      <c r="B51" s="282" t="s">
        <v>90</v>
      </c>
      <c r="C51" s="283"/>
      <c r="D51" s="283"/>
      <c r="E51" s="283"/>
      <c r="F51" s="283"/>
      <c r="G51" s="283"/>
      <c r="H51" s="283"/>
      <c r="I51" s="283"/>
      <c r="J51" s="284"/>
      <c r="L51" s="24"/>
    </row>
    <row r="53" spans="1:12" ht="52.5" customHeight="1" x14ac:dyDescent="0.3">
      <c r="A53" s="63" t="s">
        <v>91</v>
      </c>
      <c r="B53" s="285" t="s">
        <v>187</v>
      </c>
      <c r="C53" s="285"/>
      <c r="D53" s="285"/>
      <c r="E53" s="285"/>
      <c r="F53" s="285"/>
      <c r="G53" s="285"/>
      <c r="H53" s="285"/>
      <c r="I53" s="285"/>
      <c r="J53" s="285"/>
    </row>
    <row r="55" spans="1:12" ht="81" customHeight="1" x14ac:dyDescent="0.3">
      <c r="A55" s="63" t="s">
        <v>92</v>
      </c>
      <c r="B55" s="286" t="s">
        <v>93</v>
      </c>
      <c r="C55" s="286"/>
      <c r="D55" s="286"/>
      <c r="E55" s="286"/>
      <c r="F55" s="286"/>
      <c r="G55" s="286"/>
      <c r="H55" s="286"/>
      <c r="I55" s="286"/>
      <c r="J55" s="286"/>
    </row>
    <row r="57" spans="1:12" ht="46.5" customHeight="1" x14ac:dyDescent="0.3">
      <c r="A57" s="63" t="s">
        <v>94</v>
      </c>
      <c r="B57" s="286" t="s">
        <v>95</v>
      </c>
      <c r="C57" s="286"/>
      <c r="D57" s="286"/>
      <c r="E57" s="286"/>
      <c r="F57" s="286"/>
      <c r="G57" s="286"/>
      <c r="H57" s="286"/>
      <c r="I57" s="286"/>
      <c r="J57" s="286"/>
    </row>
    <row r="61" spans="1:12" ht="15.6" x14ac:dyDescent="0.3">
      <c r="D61" s="287" t="s">
        <v>255</v>
      </c>
      <c r="E61" s="287"/>
      <c r="F61" s="287"/>
      <c r="G61" s="287"/>
      <c r="H61" s="287"/>
      <c r="I61" s="287"/>
      <c r="J61" s="287"/>
      <c r="K61" s="287"/>
    </row>
    <row r="64" spans="1:12" ht="15.6" x14ac:dyDescent="0.3">
      <c r="C64" s="66" t="s">
        <v>96</v>
      </c>
      <c r="D64" s="66"/>
      <c r="E64" s="65"/>
      <c r="F64" s="65"/>
    </row>
    <row r="65" spans="3:6" x14ac:dyDescent="0.3">
      <c r="C65" s="65" t="s">
        <v>97</v>
      </c>
      <c r="D65" s="65"/>
      <c r="E65" s="65"/>
      <c r="F65" s="65"/>
    </row>
    <row r="66" spans="3:6" ht="15.6" x14ac:dyDescent="0.3">
      <c r="C66" s="66" t="s">
        <v>98</v>
      </c>
      <c r="D66" s="65"/>
      <c r="E66" s="65"/>
      <c r="F66" s="65"/>
    </row>
  </sheetData>
  <mergeCells count="16">
    <mergeCell ref="A48:K48"/>
    <mergeCell ref="H1:I1"/>
    <mergeCell ref="J1:J2"/>
    <mergeCell ref="K1:K2"/>
    <mergeCell ref="L1:L2"/>
    <mergeCell ref="B1:B2"/>
    <mergeCell ref="A1:A2"/>
    <mergeCell ref="C1:C2"/>
    <mergeCell ref="D1:D2"/>
    <mergeCell ref="E1:E2"/>
    <mergeCell ref="F1:G1"/>
    <mergeCell ref="B51:J51"/>
    <mergeCell ref="B53:J53"/>
    <mergeCell ref="B55:J55"/>
    <mergeCell ref="B57:J57"/>
    <mergeCell ref="D61:K61"/>
  </mergeCells>
  <pageMargins left="0.51181102362204722" right="0.51181102362204722" top="0.78740157480314965" bottom="0.78740157480314965" header="0.31496062992125984" footer="0.31496062992125984"/>
  <pageSetup paperSize="9" scale="74" fitToHeight="0" orientation="landscape" r:id="rId1"/>
  <headerFooter>
    <oddHeader>&amp;F</oddHeader>
  </headerFooter>
  <rowBreaks count="2" manualBreakCount="2">
    <brk id="36" max="11" man="1"/>
    <brk id="5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zoomScale="80" zoomScaleNormal="80" workbookViewId="0">
      <pane ySplit="2" topLeftCell="A20" activePane="bottomLeft" state="frozen"/>
      <selection pane="bottomLeft" activeCell="L24" sqref="L24"/>
    </sheetView>
  </sheetViews>
  <sheetFormatPr defaultRowHeight="14.4" x14ac:dyDescent="0.3"/>
  <cols>
    <col min="1" max="2" width="9" style="84" bestFit="1" customWidth="1"/>
    <col min="3" max="3" width="37" style="84" customWidth="1"/>
    <col min="4" max="4" width="8.88671875" style="115"/>
    <col min="5" max="5" width="9" style="129" bestFit="1" customWidth="1"/>
    <col min="6" max="6" width="10" style="129" bestFit="1" customWidth="1"/>
    <col min="7" max="7" width="16.88671875" style="129" bestFit="1" customWidth="1"/>
    <col min="8" max="8" width="16" style="129" customWidth="1"/>
    <col min="10" max="10" width="14.88671875" customWidth="1"/>
    <col min="11" max="11" width="15.33203125" bestFit="1" customWidth="1"/>
    <col min="18" max="18" width="10.5546875" customWidth="1"/>
    <col min="19" max="19" width="15.33203125" customWidth="1"/>
    <col min="21" max="21" width="18.88671875" customWidth="1"/>
  </cols>
  <sheetData>
    <row r="1" spans="1:21" x14ac:dyDescent="0.3">
      <c r="A1" s="321" t="s">
        <v>124</v>
      </c>
      <c r="B1" s="321"/>
      <c r="C1" s="321"/>
      <c r="D1" s="321"/>
      <c r="E1" s="321"/>
      <c r="F1" s="321"/>
      <c r="G1" s="321"/>
      <c r="H1" s="321"/>
      <c r="J1" s="103" t="s">
        <v>115</v>
      </c>
      <c r="K1" s="103" t="s">
        <v>116</v>
      </c>
      <c r="L1">
        <v>9</v>
      </c>
      <c r="S1" s="24">
        <f>K2+J2</f>
        <v>481222.32000000007</v>
      </c>
      <c r="U1" s="105">
        <v>844006.76</v>
      </c>
    </row>
    <row r="2" spans="1:21" ht="26.4" x14ac:dyDescent="0.3">
      <c r="A2" s="120" t="s">
        <v>0</v>
      </c>
      <c r="B2" s="120" t="s">
        <v>3</v>
      </c>
      <c r="C2" s="120" t="s">
        <v>1</v>
      </c>
      <c r="D2" s="120" t="s">
        <v>2</v>
      </c>
      <c r="E2" s="120" t="s">
        <v>4</v>
      </c>
      <c r="F2" s="121" t="s">
        <v>8</v>
      </c>
      <c r="G2" s="121" t="s">
        <v>9</v>
      </c>
      <c r="H2" s="123" t="s">
        <v>119</v>
      </c>
      <c r="J2" s="102">
        <f>G10</f>
        <v>437932.24000000005</v>
      </c>
      <c r="K2" s="102">
        <f>G23</f>
        <v>43290.080000000002</v>
      </c>
      <c r="N2" s="87">
        <v>0.25</v>
      </c>
      <c r="O2" s="87">
        <v>0.75</v>
      </c>
      <c r="S2" s="24">
        <f>S1-U2</f>
        <v>0</v>
      </c>
      <c r="U2" s="24">
        <f>K2+J2</f>
        <v>481222.32000000007</v>
      </c>
    </row>
    <row r="3" spans="1:21" ht="171.6" x14ac:dyDescent="0.3">
      <c r="A3" s="1">
        <v>10</v>
      </c>
      <c r="B3" s="2">
        <v>339482</v>
      </c>
      <c r="C3" s="16" t="s">
        <v>43</v>
      </c>
      <c r="D3" s="107" t="s">
        <v>19</v>
      </c>
      <c r="E3" s="108">
        <f t="shared" ref="E3:E9" si="0">O3</f>
        <v>1775</v>
      </c>
      <c r="F3" s="117">
        <v>5.66</v>
      </c>
      <c r="G3" s="118">
        <f>E3*F3</f>
        <v>10046.5</v>
      </c>
      <c r="H3" s="111" t="s">
        <v>104</v>
      </c>
      <c r="K3" s="104">
        <f>(M3*L$1)/100</f>
        <v>175.5</v>
      </c>
      <c r="M3" s="99">
        <v>1950</v>
      </c>
      <c r="N3" s="99">
        <v>175</v>
      </c>
      <c r="O3" s="99">
        <f>M3-N3</f>
        <v>1775</v>
      </c>
      <c r="P3" s="99">
        <f t="shared" ref="P3:P8" si="1">N3+O3</f>
        <v>1950</v>
      </c>
      <c r="R3" s="98">
        <f>(N3*100)/M3</f>
        <v>8.9743589743589745</v>
      </c>
    </row>
    <row r="4" spans="1:21" ht="105.6" x14ac:dyDescent="0.3">
      <c r="A4" s="1">
        <v>11</v>
      </c>
      <c r="B4" s="2">
        <v>232236</v>
      </c>
      <c r="C4" s="16" t="s">
        <v>44</v>
      </c>
      <c r="D4" s="109" t="s">
        <v>20</v>
      </c>
      <c r="E4" s="108">
        <f t="shared" si="0"/>
        <v>20528</v>
      </c>
      <c r="F4" s="117">
        <v>4.6100000000000003</v>
      </c>
      <c r="G4" s="118">
        <f t="shared" ref="G4:G9" si="2">E4*F4</f>
        <v>94634.08</v>
      </c>
      <c r="H4" s="111" t="s">
        <v>104</v>
      </c>
      <c r="K4" s="104">
        <f t="shared" ref="K4:K9" si="3">(M4*L$1)/100</f>
        <v>2030.22</v>
      </c>
      <c r="M4" s="106">
        <v>22558</v>
      </c>
      <c r="N4" s="106">
        <v>2030</v>
      </c>
      <c r="O4" s="99">
        <f t="shared" ref="O4:O9" si="4">M4-N4</f>
        <v>20528</v>
      </c>
      <c r="P4" s="106">
        <f t="shared" si="1"/>
        <v>22558</v>
      </c>
      <c r="R4" s="98">
        <f t="shared" ref="R4:R9" si="5">(N4*100)/M4</f>
        <v>8.9990247362354818</v>
      </c>
    </row>
    <row r="5" spans="1:21" ht="273.75" customHeight="1" x14ac:dyDescent="0.3">
      <c r="A5" s="1">
        <v>12</v>
      </c>
      <c r="B5" s="2">
        <v>323405</v>
      </c>
      <c r="C5" s="16" t="s">
        <v>45</v>
      </c>
      <c r="D5" s="107" t="s">
        <v>21</v>
      </c>
      <c r="E5" s="108">
        <f t="shared" si="0"/>
        <v>8165</v>
      </c>
      <c r="F5" s="118">
        <v>7.22</v>
      </c>
      <c r="G5" s="118">
        <f>E5*F5</f>
        <v>58951.299999999996</v>
      </c>
      <c r="H5" s="111" t="s">
        <v>104</v>
      </c>
      <c r="K5" s="104">
        <f t="shared" si="3"/>
        <v>807.48</v>
      </c>
      <c r="M5" s="99">
        <v>8972</v>
      </c>
      <c r="N5" s="99">
        <v>807</v>
      </c>
      <c r="O5" s="99">
        <f t="shared" si="4"/>
        <v>8165</v>
      </c>
      <c r="P5" s="99">
        <f t="shared" si="1"/>
        <v>8972</v>
      </c>
      <c r="R5" s="98">
        <f t="shared" si="5"/>
        <v>8.9946500222915731</v>
      </c>
    </row>
    <row r="6" spans="1:21" ht="108.75" customHeight="1" x14ac:dyDescent="0.3">
      <c r="A6" s="1">
        <v>13</v>
      </c>
      <c r="B6" s="2">
        <v>456468</v>
      </c>
      <c r="C6" s="17" t="s">
        <v>46</v>
      </c>
      <c r="D6" s="107" t="s">
        <v>20</v>
      </c>
      <c r="E6" s="108">
        <f t="shared" si="0"/>
        <v>20528</v>
      </c>
      <c r="F6" s="118">
        <v>4.28</v>
      </c>
      <c r="G6" s="118">
        <f t="shared" si="2"/>
        <v>87859.840000000011</v>
      </c>
      <c r="H6" s="111" t="s">
        <v>104</v>
      </c>
      <c r="K6" s="104">
        <f t="shared" si="3"/>
        <v>2030.22</v>
      </c>
      <c r="M6" s="106">
        <v>22558</v>
      </c>
      <c r="N6" s="106">
        <v>2030</v>
      </c>
      <c r="O6" s="99">
        <f t="shared" si="4"/>
        <v>20528</v>
      </c>
      <c r="P6" s="106">
        <f t="shared" si="1"/>
        <v>22558</v>
      </c>
      <c r="R6" s="98">
        <f t="shared" si="5"/>
        <v>8.9990247362354818</v>
      </c>
    </row>
    <row r="7" spans="1:21" ht="138.75" customHeight="1" x14ac:dyDescent="0.3">
      <c r="A7" s="1">
        <v>18</v>
      </c>
      <c r="B7" s="2">
        <v>462679</v>
      </c>
      <c r="C7" s="17" t="s">
        <v>51</v>
      </c>
      <c r="D7" s="107" t="s">
        <v>25</v>
      </c>
      <c r="E7" s="108">
        <f t="shared" si="0"/>
        <v>6280</v>
      </c>
      <c r="F7" s="118">
        <v>6.4</v>
      </c>
      <c r="G7" s="118">
        <f t="shared" si="2"/>
        <v>40192</v>
      </c>
      <c r="H7" s="111" t="s">
        <v>104</v>
      </c>
      <c r="K7" s="104">
        <f t="shared" si="3"/>
        <v>621.09</v>
      </c>
      <c r="M7" s="99">
        <v>6901</v>
      </c>
      <c r="N7" s="99">
        <v>621</v>
      </c>
      <c r="O7" s="99">
        <f t="shared" si="4"/>
        <v>6280</v>
      </c>
      <c r="P7" s="99">
        <f t="shared" si="1"/>
        <v>6901</v>
      </c>
      <c r="R7" s="98">
        <f t="shared" si="5"/>
        <v>8.9986958411824371</v>
      </c>
    </row>
    <row r="8" spans="1:21" ht="105" customHeight="1" x14ac:dyDescent="0.3">
      <c r="A8" s="1">
        <v>24</v>
      </c>
      <c r="B8" s="2">
        <v>463699</v>
      </c>
      <c r="C8" s="17" t="s">
        <v>57</v>
      </c>
      <c r="D8" s="107" t="s">
        <v>29</v>
      </c>
      <c r="E8" s="108">
        <f t="shared" si="0"/>
        <v>9798</v>
      </c>
      <c r="F8" s="118">
        <v>4.21</v>
      </c>
      <c r="G8" s="118">
        <f t="shared" si="2"/>
        <v>41249.58</v>
      </c>
      <c r="H8" s="111" t="s">
        <v>104</v>
      </c>
      <c r="K8" s="104">
        <f t="shared" si="3"/>
        <v>968.94</v>
      </c>
      <c r="M8" s="99">
        <v>10766</v>
      </c>
      <c r="N8" s="99">
        <v>968</v>
      </c>
      <c r="O8" s="99">
        <f t="shared" si="4"/>
        <v>9798</v>
      </c>
      <c r="P8" s="99">
        <f t="shared" si="1"/>
        <v>10766</v>
      </c>
      <c r="R8" s="98">
        <f t="shared" si="5"/>
        <v>8.9912688092141924</v>
      </c>
    </row>
    <row r="9" spans="1:21" ht="105" customHeight="1" x14ac:dyDescent="0.3">
      <c r="A9" s="1">
        <v>39</v>
      </c>
      <c r="B9" s="2">
        <v>476817</v>
      </c>
      <c r="C9" s="18" t="s">
        <v>72</v>
      </c>
      <c r="D9" s="111" t="s">
        <v>13</v>
      </c>
      <c r="E9" s="112">
        <f t="shared" si="0"/>
        <v>5879</v>
      </c>
      <c r="F9" s="118">
        <v>17.86</v>
      </c>
      <c r="G9" s="118">
        <f t="shared" si="2"/>
        <v>104998.94</v>
      </c>
      <c r="H9" s="111" t="s">
        <v>104</v>
      </c>
      <c r="K9" s="104">
        <f t="shared" si="3"/>
        <v>581.4</v>
      </c>
      <c r="M9" s="99">
        <v>6460</v>
      </c>
      <c r="N9" s="99">
        <v>581</v>
      </c>
      <c r="O9" s="99">
        <f t="shared" si="4"/>
        <v>5879</v>
      </c>
      <c r="P9" s="99">
        <f>N9+O9</f>
        <v>6460</v>
      </c>
      <c r="R9" s="98">
        <f t="shared" si="5"/>
        <v>8.9938080495356036</v>
      </c>
    </row>
    <row r="10" spans="1:21" x14ac:dyDescent="0.3">
      <c r="A10" s="329" t="s">
        <v>130</v>
      </c>
      <c r="B10" s="329"/>
      <c r="C10" s="329"/>
      <c r="D10" s="329"/>
      <c r="E10" s="329"/>
      <c r="F10" s="329"/>
      <c r="G10" s="127">
        <f>SUM(G3:G9)</f>
        <v>437932.24000000005</v>
      </c>
      <c r="H10" s="128"/>
    </row>
    <row r="11" spans="1:21" x14ac:dyDescent="0.3">
      <c r="G11" s="130"/>
    </row>
    <row r="12" spans="1:21" x14ac:dyDescent="0.3">
      <c r="G12" s="130"/>
    </row>
    <row r="14" spans="1:21" x14ac:dyDescent="0.3">
      <c r="A14" s="321" t="s">
        <v>125</v>
      </c>
      <c r="B14" s="321"/>
      <c r="C14" s="321"/>
      <c r="D14" s="321"/>
      <c r="E14" s="321"/>
      <c r="F14" s="321"/>
      <c r="G14" s="321"/>
      <c r="H14" s="321"/>
    </row>
    <row r="15" spans="1:21" ht="29.25" customHeight="1" x14ac:dyDescent="0.3">
      <c r="A15" s="120" t="s">
        <v>0</v>
      </c>
      <c r="B15" s="120" t="s">
        <v>3</v>
      </c>
      <c r="C15" s="120" t="s">
        <v>1</v>
      </c>
      <c r="D15" s="120" t="s">
        <v>2</v>
      </c>
      <c r="E15" s="120" t="s">
        <v>4</v>
      </c>
      <c r="F15" s="121" t="s">
        <v>8</v>
      </c>
      <c r="G15" s="121" t="s">
        <v>9</v>
      </c>
      <c r="H15" s="123" t="s">
        <v>119</v>
      </c>
    </row>
    <row r="16" spans="1:21" ht="171.6" x14ac:dyDescent="0.3">
      <c r="A16" s="1">
        <v>10</v>
      </c>
      <c r="B16" s="1">
        <v>339482</v>
      </c>
      <c r="C16" s="29" t="s">
        <v>43</v>
      </c>
      <c r="D16" s="111" t="s">
        <v>19</v>
      </c>
      <c r="E16" s="112">
        <f t="shared" ref="E16:E22" si="6">N3</f>
        <v>175</v>
      </c>
      <c r="F16" s="118">
        <v>5.66</v>
      </c>
      <c r="G16" s="119">
        <f t="shared" ref="G16:G21" si="7">E16*F16</f>
        <v>990.5</v>
      </c>
      <c r="H16" s="111" t="s">
        <v>105</v>
      </c>
      <c r="K16" s="24"/>
    </row>
    <row r="17" spans="1:11" ht="105.6" x14ac:dyDescent="0.3">
      <c r="A17" s="1">
        <v>11</v>
      </c>
      <c r="B17" s="1">
        <v>232236</v>
      </c>
      <c r="C17" s="29" t="s">
        <v>44</v>
      </c>
      <c r="D17" s="111" t="s">
        <v>20</v>
      </c>
      <c r="E17" s="112">
        <f t="shared" si="6"/>
        <v>2030</v>
      </c>
      <c r="F17" s="118">
        <v>4.6100000000000003</v>
      </c>
      <c r="G17" s="119">
        <f t="shared" si="7"/>
        <v>9358.3000000000011</v>
      </c>
      <c r="H17" s="111" t="s">
        <v>105</v>
      </c>
    </row>
    <row r="18" spans="1:11" ht="279.75" customHeight="1" x14ac:dyDescent="0.3">
      <c r="A18" s="1">
        <v>12</v>
      </c>
      <c r="B18" s="1">
        <v>323405</v>
      </c>
      <c r="C18" s="29" t="s">
        <v>45</v>
      </c>
      <c r="D18" s="111" t="s">
        <v>21</v>
      </c>
      <c r="E18" s="112">
        <f t="shared" si="6"/>
        <v>807</v>
      </c>
      <c r="F18" s="118">
        <v>7.22</v>
      </c>
      <c r="G18" s="119">
        <f t="shared" si="7"/>
        <v>5826.54</v>
      </c>
      <c r="H18" s="111" t="s">
        <v>105</v>
      </c>
    </row>
    <row r="19" spans="1:11" ht="104.25" customHeight="1" x14ac:dyDescent="0.3">
      <c r="A19" s="1">
        <v>13</v>
      </c>
      <c r="B19" s="1">
        <v>456468</v>
      </c>
      <c r="C19" s="19" t="s">
        <v>46</v>
      </c>
      <c r="D19" s="111" t="s">
        <v>20</v>
      </c>
      <c r="E19" s="112">
        <f t="shared" si="6"/>
        <v>2030</v>
      </c>
      <c r="F19" s="118">
        <v>4.28</v>
      </c>
      <c r="G19" s="119">
        <f t="shared" si="7"/>
        <v>8688.4</v>
      </c>
      <c r="H19" s="111" t="s">
        <v>105</v>
      </c>
    </row>
    <row r="20" spans="1:11" ht="132" x14ac:dyDescent="0.3">
      <c r="A20" s="1">
        <v>18</v>
      </c>
      <c r="B20" s="1">
        <v>462679</v>
      </c>
      <c r="C20" s="19" t="s">
        <v>51</v>
      </c>
      <c r="D20" s="111" t="s">
        <v>25</v>
      </c>
      <c r="E20" s="112">
        <f t="shared" si="6"/>
        <v>621</v>
      </c>
      <c r="F20" s="118">
        <v>6.4</v>
      </c>
      <c r="G20" s="119">
        <f t="shared" si="7"/>
        <v>3974.4</v>
      </c>
      <c r="H20" s="111" t="s">
        <v>105</v>
      </c>
    </row>
    <row r="21" spans="1:11" ht="102.75" customHeight="1" x14ac:dyDescent="0.3">
      <c r="A21" s="1">
        <v>24</v>
      </c>
      <c r="B21" s="1">
        <v>463699</v>
      </c>
      <c r="C21" s="19" t="s">
        <v>57</v>
      </c>
      <c r="D21" s="111" t="s">
        <v>29</v>
      </c>
      <c r="E21" s="112">
        <f t="shared" si="6"/>
        <v>968</v>
      </c>
      <c r="F21" s="118">
        <v>4.21</v>
      </c>
      <c r="G21" s="119">
        <f t="shared" si="7"/>
        <v>4075.2799999999997</v>
      </c>
      <c r="H21" s="111" t="s">
        <v>105</v>
      </c>
    </row>
    <row r="22" spans="1:11" ht="118.8" x14ac:dyDescent="0.3">
      <c r="A22" s="1">
        <v>39</v>
      </c>
      <c r="B22" s="2">
        <v>476817</v>
      </c>
      <c r="C22" s="18" t="s">
        <v>72</v>
      </c>
      <c r="D22" s="111" t="s">
        <v>13</v>
      </c>
      <c r="E22" s="112">
        <f t="shared" si="6"/>
        <v>581</v>
      </c>
      <c r="F22" s="118">
        <v>17.86</v>
      </c>
      <c r="G22" s="119">
        <f>E22*F22</f>
        <v>10376.66</v>
      </c>
      <c r="H22" s="111" t="s">
        <v>105</v>
      </c>
    </row>
    <row r="23" spans="1:11" x14ac:dyDescent="0.3">
      <c r="A23" s="320" t="s">
        <v>131</v>
      </c>
      <c r="B23" s="320"/>
      <c r="C23" s="320"/>
      <c r="D23" s="320"/>
      <c r="E23" s="320"/>
      <c r="F23" s="320"/>
      <c r="G23" s="127">
        <f>SUM(G16:G22)</f>
        <v>43290.080000000002</v>
      </c>
      <c r="H23" s="128"/>
    </row>
    <row r="24" spans="1:11" x14ac:dyDescent="0.3">
      <c r="K24" t="s">
        <v>210</v>
      </c>
    </row>
  </sheetData>
  <mergeCells count="4">
    <mergeCell ref="A10:F10"/>
    <mergeCell ref="A23:F23"/>
    <mergeCell ref="A1:H1"/>
    <mergeCell ref="A14:H14"/>
  </mergeCells>
  <pageMargins left="0.511811024" right="0.511811024" top="0.78740157499999996" bottom="0.78740157499999996" header="0.31496062000000002" footer="0.31496062000000002"/>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zoomScale="80" zoomScaleNormal="80" workbookViewId="0">
      <pane ySplit="2" topLeftCell="A13" activePane="bottomLeft" state="frozen"/>
      <selection pane="bottomLeft" activeCell="G16" sqref="G16"/>
    </sheetView>
  </sheetViews>
  <sheetFormatPr defaultRowHeight="14.4" x14ac:dyDescent="0.3"/>
  <cols>
    <col min="1" max="2" width="8.88671875" style="84"/>
    <col min="3" max="3" width="40.5546875" style="84" customWidth="1"/>
    <col min="4" max="5" width="8.88671875" style="84"/>
    <col min="6" max="6" width="16.6640625" style="84" customWidth="1"/>
    <col min="7" max="7" width="21" style="84" customWidth="1"/>
    <col min="8" max="8" width="17.44140625" customWidth="1"/>
    <col min="9" max="9" width="16" customWidth="1"/>
    <col min="10" max="10" width="16.109375" customWidth="1"/>
    <col min="11" max="11" width="5.6640625" customWidth="1"/>
  </cols>
  <sheetData>
    <row r="1" spans="1:17" x14ac:dyDescent="0.3">
      <c r="A1" s="330" t="s">
        <v>126</v>
      </c>
      <c r="B1" s="331"/>
      <c r="C1" s="331"/>
      <c r="D1" s="331"/>
      <c r="E1" s="331"/>
      <c r="F1" s="331"/>
      <c r="G1" s="331"/>
      <c r="H1" s="332"/>
      <c r="I1" s="103" t="s">
        <v>117</v>
      </c>
      <c r="J1" s="103" t="s">
        <v>118</v>
      </c>
      <c r="K1">
        <v>13</v>
      </c>
      <c r="M1" s="87">
        <v>0.25</v>
      </c>
      <c r="N1" s="87">
        <v>0.75</v>
      </c>
    </row>
    <row r="2" spans="1:17" ht="30.75" customHeight="1" x14ac:dyDescent="0.3">
      <c r="A2" s="120" t="s">
        <v>0</v>
      </c>
      <c r="B2" s="120" t="s">
        <v>3</v>
      </c>
      <c r="C2" s="120" t="s">
        <v>1</v>
      </c>
      <c r="D2" s="120" t="s">
        <v>2</v>
      </c>
      <c r="E2" s="120" t="s">
        <v>4</v>
      </c>
      <c r="F2" s="121" t="s">
        <v>8</v>
      </c>
      <c r="G2" s="122" t="s">
        <v>9</v>
      </c>
      <c r="H2" s="123" t="s">
        <v>119</v>
      </c>
      <c r="I2" s="102">
        <f>G7</f>
        <v>851873.01</v>
      </c>
      <c r="J2" s="102">
        <f>G16</f>
        <v>79305.2</v>
      </c>
    </row>
    <row r="3" spans="1:17" ht="279.60000000000002" customHeight="1" x14ac:dyDescent="0.3">
      <c r="A3" s="1">
        <v>29</v>
      </c>
      <c r="B3" s="2">
        <v>447732</v>
      </c>
      <c r="C3" s="16" t="s">
        <v>111</v>
      </c>
      <c r="D3" s="107" t="s">
        <v>13</v>
      </c>
      <c r="E3" s="108">
        <f>N3</f>
        <v>4820</v>
      </c>
      <c r="F3" s="85">
        <v>32.630000000000003</v>
      </c>
      <c r="G3" s="22">
        <f>E3*F3</f>
        <v>157276.6</v>
      </c>
      <c r="H3" s="111" t="s">
        <v>104</v>
      </c>
      <c r="J3" s="104">
        <f>(L3*K$1)/100</f>
        <v>720.2</v>
      </c>
      <c r="L3" s="106">
        <v>5540</v>
      </c>
      <c r="M3" s="106">
        <v>720</v>
      </c>
      <c r="N3" s="99">
        <f>L3-M3</f>
        <v>4820</v>
      </c>
      <c r="O3" s="106">
        <f>M3+N3</f>
        <v>5540</v>
      </c>
      <c r="Q3" s="98">
        <f>(M3*100)/L3</f>
        <v>12.996389891696751</v>
      </c>
    </row>
    <row r="4" spans="1:17" ht="103.5" customHeight="1" x14ac:dyDescent="0.3">
      <c r="A4" s="1">
        <v>30</v>
      </c>
      <c r="B4" s="2">
        <v>447484</v>
      </c>
      <c r="C4" s="16" t="s">
        <v>63</v>
      </c>
      <c r="D4" s="107" t="s">
        <v>13</v>
      </c>
      <c r="E4" s="108">
        <f>N4</f>
        <v>9072</v>
      </c>
      <c r="F4" s="85">
        <v>12.92</v>
      </c>
      <c r="G4" s="82">
        <f>E4*F4</f>
        <v>117210.24000000001</v>
      </c>
      <c r="H4" s="111" t="s">
        <v>104</v>
      </c>
      <c r="J4" s="104">
        <f t="shared" ref="J4:J5" si="0">(L4*K$1)/100</f>
        <v>1355.51</v>
      </c>
      <c r="L4" s="106">
        <v>10427</v>
      </c>
      <c r="M4" s="106">
        <v>1355</v>
      </c>
      <c r="N4" s="99">
        <f t="shared" ref="N4:N5" si="1">L4-M4</f>
        <v>9072</v>
      </c>
      <c r="O4" s="106">
        <f>M4+N4</f>
        <v>10427</v>
      </c>
      <c r="Q4" s="98">
        <f t="shared" ref="Q4:Q5" si="2">(M4*100)/L4</f>
        <v>12.995108852018797</v>
      </c>
    </row>
    <row r="5" spans="1:17" ht="71.25" customHeight="1" x14ac:dyDescent="0.3">
      <c r="A5" s="1">
        <v>32</v>
      </c>
      <c r="B5" s="2">
        <v>467577</v>
      </c>
      <c r="C5" s="16" t="s">
        <v>65</v>
      </c>
      <c r="D5" s="107" t="s">
        <v>32</v>
      </c>
      <c r="E5" s="108">
        <f>N5</f>
        <v>13355</v>
      </c>
      <c r="F5" s="85">
        <v>19.600000000000001</v>
      </c>
      <c r="G5" s="82">
        <f>E5*F5</f>
        <v>261758.00000000003</v>
      </c>
      <c r="H5" s="111" t="s">
        <v>104</v>
      </c>
      <c r="J5" s="104">
        <f t="shared" si="0"/>
        <v>1866.15</v>
      </c>
      <c r="L5" s="106">
        <v>14355</v>
      </c>
      <c r="M5" s="106">
        <v>1000</v>
      </c>
      <c r="N5" s="99">
        <f t="shared" si="1"/>
        <v>13355</v>
      </c>
      <c r="O5" s="106">
        <f>M5+N5</f>
        <v>14355</v>
      </c>
      <c r="Q5" s="98">
        <f t="shared" si="2"/>
        <v>6.9662138627655867</v>
      </c>
    </row>
    <row r="6" spans="1:17" ht="144.75" customHeight="1" x14ac:dyDescent="0.3">
      <c r="A6" s="1">
        <v>31</v>
      </c>
      <c r="B6" s="1">
        <v>448897</v>
      </c>
      <c r="C6" s="176" t="s">
        <v>192</v>
      </c>
      <c r="D6" s="20" t="s">
        <v>193</v>
      </c>
      <c r="E6" s="11">
        <f>N6</f>
        <v>8437</v>
      </c>
      <c r="F6" s="85">
        <v>37.409999999999997</v>
      </c>
      <c r="G6" s="82">
        <f>E6*F6</f>
        <v>315628.17</v>
      </c>
      <c r="H6" s="111" t="s">
        <v>104</v>
      </c>
      <c r="J6" s="104"/>
      <c r="L6" s="106">
        <v>8937</v>
      </c>
      <c r="M6" s="106">
        <v>500</v>
      </c>
      <c r="N6" s="99">
        <v>8437</v>
      </c>
      <c r="O6" s="106">
        <f>M6+N6</f>
        <v>8937</v>
      </c>
      <c r="Q6" s="98"/>
    </row>
    <row r="7" spans="1:17" x14ac:dyDescent="0.3">
      <c r="A7" s="320" t="s">
        <v>129</v>
      </c>
      <c r="B7" s="320"/>
      <c r="C7" s="320"/>
      <c r="D7" s="320"/>
      <c r="E7" s="320"/>
      <c r="F7" s="320"/>
      <c r="G7" s="124">
        <f>SUM(G3:G6)</f>
        <v>851873.01</v>
      </c>
      <c r="H7" s="125"/>
    </row>
    <row r="9" spans="1:17" x14ac:dyDescent="0.3">
      <c r="M9" s="89"/>
    </row>
    <row r="10" spans="1:17" x14ac:dyDescent="0.3">
      <c r="A10" s="321" t="s">
        <v>127</v>
      </c>
      <c r="B10" s="321"/>
      <c r="C10" s="321"/>
      <c r="D10" s="321"/>
      <c r="E10" s="321"/>
      <c r="F10" s="321"/>
      <c r="G10" s="321"/>
      <c r="H10" s="321"/>
    </row>
    <row r="11" spans="1:17" ht="26.4" x14ac:dyDescent="0.3">
      <c r="A11" s="120" t="s">
        <v>0</v>
      </c>
      <c r="B11" s="120" t="s">
        <v>3</v>
      </c>
      <c r="C11" s="120" t="s">
        <v>1</v>
      </c>
      <c r="D11" s="120" t="s">
        <v>2</v>
      </c>
      <c r="E11" s="120" t="s">
        <v>4</v>
      </c>
      <c r="F11" s="121" t="s">
        <v>8</v>
      </c>
      <c r="G11" s="122" t="s">
        <v>9</v>
      </c>
      <c r="H11" s="123" t="s">
        <v>119</v>
      </c>
    </row>
    <row r="12" spans="1:17" ht="294.75" customHeight="1" x14ac:dyDescent="0.3">
      <c r="A12" s="1">
        <v>29</v>
      </c>
      <c r="B12" s="1">
        <v>447732</v>
      </c>
      <c r="C12" s="29" t="s">
        <v>110</v>
      </c>
      <c r="D12" s="111" t="s">
        <v>13</v>
      </c>
      <c r="E12" s="1">
        <f>M3</f>
        <v>720</v>
      </c>
      <c r="F12" s="82">
        <v>32.630000000000003</v>
      </c>
      <c r="G12" s="82">
        <f>E12*F12</f>
        <v>23493.600000000002</v>
      </c>
      <c r="H12" s="111" t="s">
        <v>105</v>
      </c>
    </row>
    <row r="13" spans="1:17" ht="108" customHeight="1" x14ac:dyDescent="0.3">
      <c r="A13" s="1">
        <v>30</v>
      </c>
      <c r="B13" s="1">
        <v>447484</v>
      </c>
      <c r="C13" s="18" t="s">
        <v>63</v>
      </c>
      <c r="D13" s="111" t="s">
        <v>13</v>
      </c>
      <c r="E13" s="1">
        <f>M4</f>
        <v>1355</v>
      </c>
      <c r="F13" s="82">
        <v>12.92</v>
      </c>
      <c r="G13" s="82">
        <f>E13*F13</f>
        <v>17506.599999999999</v>
      </c>
      <c r="H13" s="111" t="s">
        <v>105</v>
      </c>
    </row>
    <row r="14" spans="1:17" ht="82.5" customHeight="1" x14ac:dyDescent="0.3">
      <c r="A14" s="1">
        <v>32</v>
      </c>
      <c r="B14" s="1">
        <v>467577</v>
      </c>
      <c r="C14" s="29" t="s">
        <v>65</v>
      </c>
      <c r="D14" s="111" t="s">
        <v>32</v>
      </c>
      <c r="E14" s="112">
        <f>M5</f>
        <v>1000</v>
      </c>
      <c r="F14" s="82">
        <v>19.600000000000001</v>
      </c>
      <c r="G14" s="82">
        <f>E14*F14</f>
        <v>19600</v>
      </c>
      <c r="H14" s="111" t="s">
        <v>105</v>
      </c>
    </row>
    <row r="15" spans="1:17" ht="82.5" customHeight="1" x14ac:dyDescent="0.3">
      <c r="A15" s="1">
        <v>31</v>
      </c>
      <c r="B15" s="1">
        <v>448897</v>
      </c>
      <c r="C15" s="176" t="s">
        <v>192</v>
      </c>
      <c r="D15" s="20" t="s">
        <v>193</v>
      </c>
      <c r="E15" s="11">
        <f>M6</f>
        <v>500</v>
      </c>
      <c r="F15" s="82">
        <v>37.409999999999997</v>
      </c>
      <c r="G15" s="82">
        <f>E15*F15</f>
        <v>18705</v>
      </c>
      <c r="H15" s="111" t="s">
        <v>105</v>
      </c>
    </row>
    <row r="16" spans="1:17" x14ac:dyDescent="0.3">
      <c r="A16" s="329" t="s">
        <v>128</v>
      </c>
      <c r="B16" s="329"/>
      <c r="C16" s="329"/>
      <c r="D16" s="329"/>
      <c r="E16" s="329"/>
      <c r="F16" s="329"/>
      <c r="G16" s="124">
        <f>SUM(G12:G15)</f>
        <v>79305.2</v>
      </c>
      <c r="H16" s="125"/>
      <c r="K16" s="24"/>
    </row>
    <row r="23" spans="1:4" x14ac:dyDescent="0.3">
      <c r="A23" s="196"/>
      <c r="B23" s="196"/>
      <c r="C23" s="195"/>
      <c r="D23" s="194"/>
    </row>
    <row r="24" spans="1:4" x14ac:dyDescent="0.3">
      <c r="A24" s="195"/>
      <c r="B24" s="195"/>
      <c r="C24" s="195"/>
      <c r="D24" s="194"/>
    </row>
  </sheetData>
  <mergeCells count="4">
    <mergeCell ref="A7:F7"/>
    <mergeCell ref="A16:F16"/>
    <mergeCell ref="A10:H10"/>
    <mergeCell ref="A1:H1"/>
  </mergeCells>
  <pageMargins left="0.511811024" right="0.511811024" top="0.78740157499999996" bottom="0.78740157499999996" header="0.31496062000000002" footer="0.31496062000000002"/>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10" zoomScale="90" zoomScaleNormal="90" workbookViewId="0">
      <selection activeCell="J4" sqref="J4"/>
    </sheetView>
  </sheetViews>
  <sheetFormatPr defaultRowHeight="14.4" x14ac:dyDescent="0.3"/>
  <cols>
    <col min="3" max="3" width="31.5546875" customWidth="1"/>
    <col min="7" max="7" width="16.88671875" customWidth="1"/>
    <col min="8" max="8" width="18.33203125" customWidth="1"/>
    <col min="11" max="11" width="14.33203125" bestFit="1" customWidth="1"/>
    <col min="12" max="12" width="12.6640625" customWidth="1"/>
  </cols>
  <sheetData>
    <row r="1" spans="1:17" x14ac:dyDescent="0.3">
      <c r="A1" s="333" t="s">
        <v>198</v>
      </c>
      <c r="B1" s="333"/>
      <c r="C1" s="333"/>
      <c r="D1" s="333"/>
      <c r="E1" s="333"/>
      <c r="F1" s="333"/>
      <c r="G1" s="333"/>
      <c r="H1" s="333"/>
      <c r="I1" s="197"/>
      <c r="J1" s="197"/>
      <c r="K1" s="210" t="s">
        <v>199</v>
      </c>
      <c r="L1" s="210" t="s">
        <v>200</v>
      </c>
      <c r="M1">
        <v>13</v>
      </c>
      <c r="O1" s="87">
        <v>0.25</v>
      </c>
      <c r="P1" s="87">
        <v>0.75</v>
      </c>
    </row>
    <row r="2" spans="1:17" ht="22.8" x14ac:dyDescent="0.3">
      <c r="A2" s="224" t="s">
        <v>0</v>
      </c>
      <c r="B2" s="224" t="s">
        <v>3</v>
      </c>
      <c r="C2" s="224" t="s">
        <v>1</v>
      </c>
      <c r="D2" s="224" t="s">
        <v>2</v>
      </c>
      <c r="E2" s="224" t="s">
        <v>4</v>
      </c>
      <c r="F2" s="225" t="s">
        <v>8</v>
      </c>
      <c r="G2" s="226" t="s">
        <v>9</v>
      </c>
      <c r="H2" s="227" t="s">
        <v>119</v>
      </c>
      <c r="I2" s="198"/>
      <c r="J2" s="198"/>
      <c r="K2" s="211">
        <f>G5</f>
        <v>325617.78000000003</v>
      </c>
      <c r="L2" s="211">
        <f>G12</f>
        <v>78142.58</v>
      </c>
    </row>
    <row r="3" spans="1:17" ht="163.5" customHeight="1" x14ac:dyDescent="0.3">
      <c r="A3" s="199">
        <v>40</v>
      </c>
      <c r="B3" s="199">
        <v>601400</v>
      </c>
      <c r="C3" s="200" t="s">
        <v>201</v>
      </c>
      <c r="D3" s="201" t="s">
        <v>189</v>
      </c>
      <c r="E3" s="202">
        <f>P3</f>
        <v>3130</v>
      </c>
      <c r="F3" s="203">
        <v>96.87</v>
      </c>
      <c r="G3" s="203">
        <f>F3*E3</f>
        <v>303203.10000000003</v>
      </c>
      <c r="H3" s="111" t="s">
        <v>104</v>
      </c>
      <c r="N3" s="204">
        <v>3860</v>
      </c>
      <c r="O3" s="204">
        <v>730</v>
      </c>
      <c r="P3" s="204">
        <f>N3-O3</f>
        <v>3130</v>
      </c>
      <c r="Q3" s="204">
        <f>O3+P3</f>
        <v>3860</v>
      </c>
    </row>
    <row r="4" spans="1:17" ht="79.8" x14ac:dyDescent="0.3">
      <c r="A4" s="1">
        <v>41</v>
      </c>
      <c r="B4" s="199">
        <v>447375</v>
      </c>
      <c r="C4" s="200" t="s">
        <v>202</v>
      </c>
      <c r="D4" s="201" t="s">
        <v>191</v>
      </c>
      <c r="E4" s="202">
        <f>P6</f>
        <v>1017</v>
      </c>
      <c r="F4" s="203">
        <v>22.04</v>
      </c>
      <c r="G4" s="203">
        <f>E4*F4</f>
        <v>22414.68</v>
      </c>
      <c r="H4" s="111" t="s">
        <v>104</v>
      </c>
    </row>
    <row r="5" spans="1:17" x14ac:dyDescent="0.3">
      <c r="A5" s="334" t="s">
        <v>203</v>
      </c>
      <c r="B5" s="335"/>
      <c r="C5" s="335"/>
      <c r="D5" s="335"/>
      <c r="E5" s="335"/>
      <c r="F5" s="336"/>
      <c r="G5" s="228">
        <f>SUM(G3:G4)</f>
        <v>325617.78000000003</v>
      </c>
      <c r="H5" s="229"/>
      <c r="N5" s="212"/>
      <c r="O5" s="212"/>
      <c r="P5" s="212"/>
      <c r="Q5" s="212"/>
    </row>
    <row r="6" spans="1:17" x14ac:dyDescent="0.3">
      <c r="N6" s="213">
        <v>1354</v>
      </c>
      <c r="O6" s="213">
        <v>337</v>
      </c>
      <c r="P6" s="213">
        <f>N6-O6</f>
        <v>1017</v>
      </c>
      <c r="Q6" s="213">
        <f>O6+P6</f>
        <v>1354</v>
      </c>
    </row>
    <row r="8" spans="1:17" x14ac:dyDescent="0.3">
      <c r="A8" s="333" t="s">
        <v>204</v>
      </c>
      <c r="B8" s="333"/>
      <c r="C8" s="333"/>
      <c r="D8" s="333"/>
      <c r="E8" s="333"/>
      <c r="F8" s="333"/>
      <c r="G8" s="333"/>
      <c r="H8" s="333"/>
    </row>
    <row r="9" spans="1:17" ht="22.8" x14ac:dyDescent="0.3">
      <c r="A9" s="224" t="s">
        <v>0</v>
      </c>
      <c r="B9" s="224" t="s">
        <v>3</v>
      </c>
      <c r="C9" s="224" t="s">
        <v>1</v>
      </c>
      <c r="D9" s="224" t="s">
        <v>2</v>
      </c>
      <c r="E9" s="224" t="s">
        <v>4</v>
      </c>
      <c r="F9" s="225" t="s">
        <v>8</v>
      </c>
      <c r="G9" s="226" t="s">
        <v>9</v>
      </c>
      <c r="H9" s="227" t="s">
        <v>119</v>
      </c>
    </row>
    <row r="10" spans="1:17" ht="148.19999999999999" x14ac:dyDescent="0.3">
      <c r="A10" s="199">
        <v>40</v>
      </c>
      <c r="B10" s="199">
        <v>601400</v>
      </c>
      <c r="C10" s="200" t="s">
        <v>201</v>
      </c>
      <c r="D10" s="201" t="s">
        <v>189</v>
      </c>
      <c r="E10" s="202">
        <f>O3</f>
        <v>730</v>
      </c>
      <c r="F10" s="203">
        <v>96.87</v>
      </c>
      <c r="G10" s="203">
        <f>E10*F10</f>
        <v>70715.100000000006</v>
      </c>
      <c r="H10" s="111" t="s">
        <v>105</v>
      </c>
    </row>
    <row r="11" spans="1:17" ht="79.8" x14ac:dyDescent="0.3">
      <c r="A11" s="1">
        <v>41</v>
      </c>
      <c r="B11" s="199">
        <v>447375</v>
      </c>
      <c r="C11" s="200" t="s">
        <v>202</v>
      </c>
      <c r="D11" s="201" t="s">
        <v>191</v>
      </c>
      <c r="E11" s="202">
        <f>O6</f>
        <v>337</v>
      </c>
      <c r="F11" s="203">
        <v>22.04</v>
      </c>
      <c r="G11" s="203">
        <f>E11*F11</f>
        <v>7427.48</v>
      </c>
      <c r="H11" s="111" t="s">
        <v>105</v>
      </c>
    </row>
    <row r="12" spans="1:17" x14ac:dyDescent="0.3">
      <c r="A12" s="337" t="s">
        <v>205</v>
      </c>
      <c r="B12" s="338"/>
      <c r="C12" s="338"/>
      <c r="D12" s="338"/>
      <c r="E12" s="338"/>
      <c r="F12" s="339"/>
      <c r="G12" s="216">
        <f>SUM(G10:G11)</f>
        <v>78142.58</v>
      </c>
      <c r="H12" s="215"/>
    </row>
  </sheetData>
  <mergeCells count="4">
    <mergeCell ref="A1:H1"/>
    <mergeCell ref="A5:F5"/>
    <mergeCell ref="A8:H8"/>
    <mergeCell ref="A12:F12"/>
  </mergeCells>
  <pageMargins left="0.511811024" right="0.511811024" top="0.78740157499999996" bottom="0.78740157499999996" header="0.31496062000000002" footer="0.31496062000000002"/>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14" zoomScale="90" zoomScaleNormal="90" workbookViewId="0">
      <selection activeCell="G16" sqref="G16"/>
    </sheetView>
  </sheetViews>
  <sheetFormatPr defaultRowHeight="14.4" x14ac:dyDescent="0.3"/>
  <cols>
    <col min="3" max="3" width="32.44140625" customWidth="1"/>
    <col min="6" max="6" width="10.33203125" bestFit="1" customWidth="1"/>
    <col min="7" max="7" width="17.109375" customWidth="1"/>
    <col min="8" max="8" width="17" customWidth="1"/>
    <col min="11" max="11" width="14.6640625" customWidth="1"/>
    <col min="12" max="12" width="13.5546875" customWidth="1"/>
  </cols>
  <sheetData>
    <row r="1" spans="1:17" x14ac:dyDescent="0.3">
      <c r="A1" s="333" t="s">
        <v>206</v>
      </c>
      <c r="B1" s="333"/>
      <c r="C1" s="333"/>
      <c r="D1" s="333"/>
      <c r="E1" s="333"/>
      <c r="F1" s="333"/>
      <c r="G1" s="333"/>
      <c r="H1" s="333"/>
      <c r="I1" s="197"/>
      <c r="J1" s="197"/>
      <c r="K1" s="210" t="s">
        <v>199</v>
      </c>
      <c r="L1" s="210" t="s">
        <v>200</v>
      </c>
      <c r="M1">
        <v>13</v>
      </c>
      <c r="O1" s="87">
        <v>0.25</v>
      </c>
      <c r="P1" s="87">
        <v>0.75</v>
      </c>
    </row>
    <row r="2" spans="1:17" ht="22.8" x14ac:dyDescent="0.3">
      <c r="A2" s="224" t="s">
        <v>0</v>
      </c>
      <c r="B2" s="224" t="s">
        <v>3</v>
      </c>
      <c r="C2" s="224" t="s">
        <v>1</v>
      </c>
      <c r="D2" s="224" t="s">
        <v>2</v>
      </c>
      <c r="E2" s="224" t="s">
        <v>4</v>
      </c>
      <c r="F2" s="225" t="s">
        <v>8</v>
      </c>
      <c r="G2" s="226" t="s">
        <v>9</v>
      </c>
      <c r="H2" s="227" t="s">
        <v>119</v>
      </c>
      <c r="I2" s="198"/>
      <c r="J2" s="198"/>
      <c r="K2" s="211">
        <f>G7</f>
        <v>951372</v>
      </c>
      <c r="L2" s="211">
        <f>G16</f>
        <v>79472.5</v>
      </c>
    </row>
    <row r="3" spans="1:17" ht="147.75" customHeight="1" x14ac:dyDescent="0.3">
      <c r="A3" s="199">
        <v>43</v>
      </c>
      <c r="B3" s="199">
        <v>464514</v>
      </c>
      <c r="C3" s="200" t="s">
        <v>194</v>
      </c>
      <c r="D3" s="201" t="s">
        <v>13</v>
      </c>
      <c r="E3" s="202">
        <f>P3</f>
        <v>9936</v>
      </c>
      <c r="F3" s="203">
        <v>21.37</v>
      </c>
      <c r="G3" s="203">
        <f>E3*F3</f>
        <v>212332.32</v>
      </c>
      <c r="H3" s="111" t="s">
        <v>104</v>
      </c>
      <c r="N3" s="219">
        <v>10766</v>
      </c>
      <c r="O3" s="219">
        <v>830</v>
      </c>
      <c r="P3" s="219">
        <f>N3-O3</f>
        <v>9936</v>
      </c>
      <c r="Q3" s="219">
        <f>O3+P3</f>
        <v>10766</v>
      </c>
    </row>
    <row r="4" spans="1:17" ht="279.75" customHeight="1" x14ac:dyDescent="0.3">
      <c r="A4" s="199">
        <v>44</v>
      </c>
      <c r="B4" s="199">
        <v>464484</v>
      </c>
      <c r="C4" s="200" t="s">
        <v>195</v>
      </c>
      <c r="D4" s="201" t="s">
        <v>13</v>
      </c>
      <c r="E4" s="202">
        <f>P4</f>
        <v>9936</v>
      </c>
      <c r="F4" s="203">
        <v>26.52</v>
      </c>
      <c r="G4" s="203">
        <f>E4*F4</f>
        <v>263502.71999999997</v>
      </c>
      <c r="H4" s="111" t="s">
        <v>104</v>
      </c>
      <c r="N4" s="204">
        <v>10766</v>
      </c>
      <c r="O4" s="204">
        <v>830</v>
      </c>
      <c r="P4" s="204">
        <f>N4-O4</f>
        <v>9936</v>
      </c>
      <c r="Q4" s="204">
        <f>O4+P4</f>
        <v>10766</v>
      </c>
    </row>
    <row r="5" spans="1:17" ht="141.75" customHeight="1" x14ac:dyDescent="0.3">
      <c r="A5" s="199">
        <v>45</v>
      </c>
      <c r="B5" s="199">
        <v>464511</v>
      </c>
      <c r="C5" s="200" t="s">
        <v>196</v>
      </c>
      <c r="D5" s="201" t="s">
        <v>13</v>
      </c>
      <c r="E5" s="202">
        <f>P5</f>
        <v>9936</v>
      </c>
      <c r="F5" s="203">
        <v>18.89</v>
      </c>
      <c r="G5" s="203">
        <f>E5*F5</f>
        <v>187691.04</v>
      </c>
      <c r="H5" s="111" t="s">
        <v>104</v>
      </c>
      <c r="N5" s="204">
        <v>10766</v>
      </c>
      <c r="O5" s="204">
        <v>830</v>
      </c>
      <c r="P5" s="204">
        <f>N5-O5</f>
        <v>9936</v>
      </c>
      <c r="Q5" s="204">
        <f>O5+P5</f>
        <v>10766</v>
      </c>
    </row>
    <row r="6" spans="1:17" ht="133.5" customHeight="1" x14ac:dyDescent="0.3">
      <c r="A6" s="199">
        <v>46</v>
      </c>
      <c r="B6" s="199">
        <v>464485</v>
      </c>
      <c r="C6" s="200" t="s">
        <v>197</v>
      </c>
      <c r="D6" s="201" t="s">
        <v>13</v>
      </c>
      <c r="E6" s="202">
        <f>P6</f>
        <v>9936</v>
      </c>
      <c r="F6" s="203">
        <v>28.97</v>
      </c>
      <c r="G6" s="203">
        <f>E6*F6</f>
        <v>287845.92</v>
      </c>
      <c r="H6" s="111" t="s">
        <v>104</v>
      </c>
      <c r="N6" s="204">
        <v>10766</v>
      </c>
      <c r="O6" s="204">
        <v>830</v>
      </c>
      <c r="P6" s="204">
        <f>N6-O6</f>
        <v>9936</v>
      </c>
      <c r="Q6" s="204">
        <f>O6+P6</f>
        <v>10766</v>
      </c>
    </row>
    <row r="7" spans="1:17" x14ac:dyDescent="0.3">
      <c r="A7" s="340" t="s">
        <v>207</v>
      </c>
      <c r="B7" s="341"/>
      <c r="C7" s="341"/>
      <c r="D7" s="341"/>
      <c r="E7" s="341"/>
      <c r="F7" s="342"/>
      <c r="G7" s="214">
        <f>SUM(G3:G6)</f>
        <v>951372</v>
      </c>
      <c r="H7" s="205"/>
    </row>
    <row r="10" spans="1:17" x14ac:dyDescent="0.3">
      <c r="A10" s="333" t="s">
        <v>208</v>
      </c>
      <c r="B10" s="333"/>
      <c r="C10" s="333"/>
      <c r="D10" s="333"/>
      <c r="E10" s="333"/>
      <c r="F10" s="333"/>
      <c r="G10" s="333"/>
      <c r="H10" s="333"/>
    </row>
    <row r="11" spans="1:17" ht="22.8" x14ac:dyDescent="0.3">
      <c r="A11" s="224" t="s">
        <v>0</v>
      </c>
      <c r="B11" s="224" t="s">
        <v>3</v>
      </c>
      <c r="C11" s="224" t="s">
        <v>1</v>
      </c>
      <c r="D11" s="224" t="s">
        <v>2</v>
      </c>
      <c r="E11" s="224" t="s">
        <v>4</v>
      </c>
      <c r="F11" s="225" t="s">
        <v>8</v>
      </c>
      <c r="G11" s="226" t="s">
        <v>9</v>
      </c>
      <c r="H11" s="227" t="s">
        <v>119</v>
      </c>
    </row>
    <row r="12" spans="1:17" ht="125.4" x14ac:dyDescent="0.3">
      <c r="A12" s="199">
        <v>43</v>
      </c>
      <c r="B12" s="199">
        <v>464514</v>
      </c>
      <c r="C12" s="200" t="s">
        <v>194</v>
      </c>
      <c r="D12" s="201" t="s">
        <v>13</v>
      </c>
      <c r="E12" s="202">
        <f>O3</f>
        <v>830</v>
      </c>
      <c r="F12" s="203">
        <v>21.37</v>
      </c>
      <c r="G12" s="203">
        <f>E12*F12</f>
        <v>17737.100000000002</v>
      </c>
      <c r="H12" s="111" t="s">
        <v>105</v>
      </c>
    </row>
    <row r="13" spans="1:17" ht="250.8" x14ac:dyDescent="0.3">
      <c r="A13" s="199">
        <v>44</v>
      </c>
      <c r="B13" s="199">
        <v>464484</v>
      </c>
      <c r="C13" s="200" t="s">
        <v>195</v>
      </c>
      <c r="D13" s="201" t="s">
        <v>13</v>
      </c>
      <c r="E13" s="202">
        <f>O4</f>
        <v>830</v>
      </c>
      <c r="F13" s="203">
        <v>26.52</v>
      </c>
      <c r="G13" s="203">
        <f>E13*F13</f>
        <v>22011.599999999999</v>
      </c>
      <c r="H13" s="111" t="s">
        <v>105</v>
      </c>
    </row>
    <row r="14" spans="1:17" ht="125.4" x14ac:dyDescent="0.3">
      <c r="A14" s="199">
        <v>45</v>
      </c>
      <c r="B14" s="199">
        <v>464511</v>
      </c>
      <c r="C14" s="200" t="s">
        <v>196</v>
      </c>
      <c r="D14" s="201" t="s">
        <v>13</v>
      </c>
      <c r="E14" s="202">
        <f>O5</f>
        <v>830</v>
      </c>
      <c r="F14" s="203">
        <v>18.89</v>
      </c>
      <c r="G14" s="203">
        <f>E14*F14</f>
        <v>15678.7</v>
      </c>
      <c r="H14" s="111" t="s">
        <v>105</v>
      </c>
    </row>
    <row r="15" spans="1:17" ht="125.4" x14ac:dyDescent="0.3">
      <c r="A15" s="199">
        <v>46</v>
      </c>
      <c r="B15" s="199">
        <v>464485</v>
      </c>
      <c r="C15" s="200" t="s">
        <v>197</v>
      </c>
      <c r="D15" s="201" t="s">
        <v>13</v>
      </c>
      <c r="E15" s="202">
        <f>O6</f>
        <v>830</v>
      </c>
      <c r="F15" s="203">
        <v>28.97</v>
      </c>
      <c r="G15" s="203">
        <f>E15*F15</f>
        <v>24045.1</v>
      </c>
      <c r="H15" s="111" t="s">
        <v>105</v>
      </c>
    </row>
    <row r="16" spans="1:17" x14ac:dyDescent="0.3">
      <c r="A16" s="334" t="s">
        <v>209</v>
      </c>
      <c r="B16" s="335"/>
      <c r="C16" s="335"/>
      <c r="D16" s="335"/>
      <c r="E16" s="335"/>
      <c r="F16" s="336"/>
      <c r="G16" s="228">
        <f>SUM(G12:G15)</f>
        <v>79472.5</v>
      </c>
      <c r="H16" s="230"/>
    </row>
  </sheetData>
  <mergeCells count="4">
    <mergeCell ref="A1:H1"/>
    <mergeCell ref="A7:F7"/>
    <mergeCell ref="A10:H10"/>
    <mergeCell ref="A16:F16"/>
  </mergeCells>
  <pageMargins left="0.511811024" right="0.511811024" top="0.78740157499999996" bottom="0.78740157499999996" header="0.31496062000000002" footer="0.31496062000000002"/>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7"/>
  <sheetViews>
    <sheetView topLeftCell="A34" zoomScale="90" zoomScaleNormal="90" workbookViewId="0">
      <selection activeCell="J115" sqref="J115"/>
    </sheetView>
  </sheetViews>
  <sheetFormatPr defaultRowHeight="14.4" x14ac:dyDescent="0.3"/>
  <cols>
    <col min="3" max="3" width="48.6640625" customWidth="1"/>
    <col min="5" max="5" width="11.88671875" customWidth="1"/>
    <col min="6" max="6" width="13.33203125" style="105" customWidth="1"/>
    <col min="7" max="7" width="20.44140625" style="105" customWidth="1"/>
    <col min="8" max="8" width="21.6640625" customWidth="1"/>
    <col min="12" max="12" width="17" bestFit="1" customWidth="1"/>
    <col min="14" max="14" width="17" bestFit="1" customWidth="1"/>
  </cols>
  <sheetData>
    <row r="1" spans="1:14" x14ac:dyDescent="0.3">
      <c r="A1" s="345" t="s">
        <v>108</v>
      </c>
      <c r="B1" s="345"/>
      <c r="C1" s="345"/>
      <c r="D1" s="345"/>
      <c r="E1" s="345"/>
      <c r="F1" s="345"/>
      <c r="G1" s="345"/>
      <c r="H1" s="345"/>
    </row>
    <row r="2" spans="1:14" ht="30.75" customHeight="1" x14ac:dyDescent="0.3">
      <c r="A2" s="140" t="s">
        <v>0</v>
      </c>
      <c r="B2" s="140" t="s">
        <v>3</v>
      </c>
      <c r="C2" s="140" t="s">
        <v>1</v>
      </c>
      <c r="D2" s="140" t="s">
        <v>2</v>
      </c>
      <c r="E2" s="140" t="s">
        <v>4</v>
      </c>
      <c r="F2" s="152" t="s">
        <v>138</v>
      </c>
      <c r="G2" s="152" t="s">
        <v>139</v>
      </c>
      <c r="H2" s="140" t="s">
        <v>81</v>
      </c>
      <c r="L2" s="91">
        <f>'Média Geral'!L48</f>
        <v>6293611.1399999997</v>
      </c>
    </row>
    <row r="3" spans="1:14" ht="114" customHeight="1" x14ac:dyDescent="0.3">
      <c r="A3" s="142">
        <v>27</v>
      </c>
      <c r="B3" s="142">
        <v>447393</v>
      </c>
      <c r="C3" s="143" t="s">
        <v>140</v>
      </c>
      <c r="D3" s="146" t="s">
        <v>13</v>
      </c>
      <c r="E3" s="112">
        <v>24245</v>
      </c>
      <c r="F3" s="153">
        <v>26.32</v>
      </c>
      <c r="G3" s="153">
        <f>E3*F3</f>
        <v>638128.4</v>
      </c>
      <c r="H3" s="142" t="s">
        <v>104</v>
      </c>
      <c r="L3" s="90">
        <f>G11+G20+G32+G50+G68+G81+G94+G102+G111</f>
        <v>4887457.55</v>
      </c>
      <c r="N3" s="90">
        <f>L2-L3</f>
        <v>1406153.5899999999</v>
      </c>
    </row>
    <row r="4" spans="1:14" ht="107.25" customHeight="1" x14ac:dyDescent="0.3">
      <c r="A4" s="142">
        <v>27</v>
      </c>
      <c r="B4" s="142">
        <v>447393</v>
      </c>
      <c r="C4" s="143" t="s">
        <v>140</v>
      </c>
      <c r="D4" s="146" t="s">
        <v>13</v>
      </c>
      <c r="E4" s="112">
        <v>3030</v>
      </c>
      <c r="F4" s="153">
        <v>26.32</v>
      </c>
      <c r="G4" s="153">
        <f t="shared" ref="G4:G10" si="0">E4*F4</f>
        <v>79749.600000000006</v>
      </c>
      <c r="H4" s="146" t="s">
        <v>105</v>
      </c>
      <c r="L4" s="24"/>
    </row>
    <row r="5" spans="1:14" ht="177.75" customHeight="1" x14ac:dyDescent="0.3">
      <c r="A5" s="142">
        <v>33</v>
      </c>
      <c r="B5" s="142">
        <v>447596</v>
      </c>
      <c r="C5" s="143" t="s">
        <v>141</v>
      </c>
      <c r="D5" s="146" t="s">
        <v>13</v>
      </c>
      <c r="E5" s="112">
        <v>30308</v>
      </c>
      <c r="F5" s="153">
        <v>17.43</v>
      </c>
      <c r="G5" s="153">
        <f t="shared" si="0"/>
        <v>528268.43999999994</v>
      </c>
      <c r="H5" s="142" t="s">
        <v>104</v>
      </c>
    </row>
    <row r="6" spans="1:14" ht="184.5" customHeight="1" x14ac:dyDescent="0.3">
      <c r="A6" s="142">
        <v>33</v>
      </c>
      <c r="B6" s="142">
        <v>447596</v>
      </c>
      <c r="C6" s="143" t="s">
        <v>141</v>
      </c>
      <c r="D6" s="146" t="s">
        <v>13</v>
      </c>
      <c r="E6" s="112">
        <v>4500</v>
      </c>
      <c r="F6" s="153">
        <v>17.43</v>
      </c>
      <c r="G6" s="153">
        <f t="shared" si="0"/>
        <v>78435</v>
      </c>
      <c r="H6" s="146" t="s">
        <v>105</v>
      </c>
    </row>
    <row r="7" spans="1:14" ht="111" customHeight="1" x14ac:dyDescent="0.3">
      <c r="A7" s="142">
        <v>28</v>
      </c>
      <c r="B7" s="142">
        <v>449723</v>
      </c>
      <c r="C7" s="143" t="s">
        <v>142</v>
      </c>
      <c r="D7" s="146" t="s">
        <v>13</v>
      </c>
      <c r="E7" s="112">
        <v>16241</v>
      </c>
      <c r="F7" s="153">
        <v>30.53</v>
      </c>
      <c r="G7" s="153">
        <f t="shared" si="0"/>
        <v>495837.73000000004</v>
      </c>
      <c r="H7" s="142" t="s">
        <v>104</v>
      </c>
    </row>
    <row r="8" spans="1:14" ht="112.5" customHeight="1" x14ac:dyDescent="0.3">
      <c r="A8" s="142">
        <v>28</v>
      </c>
      <c r="B8" s="142">
        <v>449723</v>
      </c>
      <c r="C8" s="143" t="s">
        <v>142</v>
      </c>
      <c r="D8" s="146" t="s">
        <v>13</v>
      </c>
      <c r="E8" s="112">
        <v>2600</v>
      </c>
      <c r="F8" s="153">
        <v>30.53</v>
      </c>
      <c r="G8" s="153">
        <f t="shared" si="0"/>
        <v>79378</v>
      </c>
      <c r="H8" s="146" t="s">
        <v>105</v>
      </c>
    </row>
    <row r="9" spans="1:14" ht="100.5" customHeight="1" x14ac:dyDescent="0.3">
      <c r="A9" s="142">
        <v>31</v>
      </c>
      <c r="B9" s="142">
        <v>449007</v>
      </c>
      <c r="C9" s="143" t="s">
        <v>143</v>
      </c>
      <c r="D9" s="146" t="s">
        <v>31</v>
      </c>
      <c r="E9" s="112">
        <v>69230</v>
      </c>
      <c r="F9" s="153">
        <v>4.7300000000000004</v>
      </c>
      <c r="G9" s="153">
        <f t="shared" si="0"/>
        <v>327457.90000000002</v>
      </c>
      <c r="H9" s="142" t="s">
        <v>104</v>
      </c>
    </row>
    <row r="10" spans="1:14" ht="103.5" customHeight="1" x14ac:dyDescent="0.3">
      <c r="A10" s="142">
        <v>31</v>
      </c>
      <c r="B10" s="142">
        <v>449007</v>
      </c>
      <c r="C10" s="143" t="s">
        <v>143</v>
      </c>
      <c r="D10" s="146" t="s">
        <v>31</v>
      </c>
      <c r="E10" s="116">
        <v>16900</v>
      </c>
      <c r="F10" s="154">
        <v>4.7300000000000004</v>
      </c>
      <c r="G10" s="153">
        <f t="shared" si="0"/>
        <v>79937</v>
      </c>
      <c r="H10" s="146" t="s">
        <v>105</v>
      </c>
      <c r="L10" s="24"/>
    </row>
    <row r="11" spans="1:14" x14ac:dyDescent="0.3">
      <c r="A11" s="343" t="s">
        <v>137</v>
      </c>
      <c r="B11" s="343"/>
      <c r="C11" s="343"/>
      <c r="D11" s="343"/>
      <c r="E11" s="343"/>
      <c r="F11" s="343"/>
      <c r="G11" s="155">
        <f>SUM(G3:G10)</f>
        <v>2307192.0699999998</v>
      </c>
      <c r="H11" s="150"/>
    </row>
    <row r="14" spans="1:14" x14ac:dyDescent="0.3">
      <c r="A14" s="344" t="s">
        <v>121</v>
      </c>
      <c r="B14" s="344"/>
      <c r="C14" s="344"/>
      <c r="D14" s="344"/>
      <c r="E14" s="344"/>
      <c r="F14" s="344"/>
      <c r="G14" s="344"/>
      <c r="H14" s="344"/>
    </row>
    <row r="15" spans="1:14" x14ac:dyDescent="0.3">
      <c r="A15" s="140" t="s">
        <v>0</v>
      </c>
      <c r="B15" s="140" t="s">
        <v>3</v>
      </c>
      <c r="C15" s="140" t="s">
        <v>1</v>
      </c>
      <c r="D15" s="140" t="s">
        <v>2</v>
      </c>
      <c r="E15" s="140" t="s">
        <v>4</v>
      </c>
      <c r="F15" s="152" t="s">
        <v>138</v>
      </c>
      <c r="G15" s="152" t="s">
        <v>139</v>
      </c>
      <c r="H15" s="141" t="s">
        <v>119</v>
      </c>
    </row>
    <row r="16" spans="1:14" ht="83.25" customHeight="1" x14ac:dyDescent="0.3">
      <c r="A16" s="142">
        <v>34</v>
      </c>
      <c r="B16" s="142">
        <v>463861</v>
      </c>
      <c r="C16" s="143" t="s">
        <v>144</v>
      </c>
      <c r="D16" s="146" t="s">
        <v>13</v>
      </c>
      <c r="E16" s="112">
        <v>4306</v>
      </c>
      <c r="F16" s="153">
        <v>24.18</v>
      </c>
      <c r="G16" s="153">
        <f>E16*F16</f>
        <v>104119.08</v>
      </c>
      <c r="H16" s="142" t="s">
        <v>120</v>
      </c>
    </row>
    <row r="17" spans="1:8" ht="56.25" customHeight="1" x14ac:dyDescent="0.3">
      <c r="A17" s="142">
        <v>35</v>
      </c>
      <c r="B17" s="142">
        <v>463754</v>
      </c>
      <c r="C17" s="144" t="s">
        <v>145</v>
      </c>
      <c r="D17" s="146" t="s">
        <v>13</v>
      </c>
      <c r="E17" s="112">
        <v>3589</v>
      </c>
      <c r="F17" s="153">
        <v>4.41</v>
      </c>
      <c r="G17" s="153">
        <f t="shared" ref="G17:G19" si="1">E17*F17</f>
        <v>15827.49</v>
      </c>
      <c r="H17" s="142" t="s">
        <v>120</v>
      </c>
    </row>
    <row r="18" spans="1:8" ht="59.25" customHeight="1" x14ac:dyDescent="0.3">
      <c r="A18" s="142">
        <v>36</v>
      </c>
      <c r="B18" s="142">
        <v>463767</v>
      </c>
      <c r="C18" s="143" t="s">
        <v>146</v>
      </c>
      <c r="D18" s="146" t="s">
        <v>13</v>
      </c>
      <c r="E18" s="146">
        <v>130</v>
      </c>
      <c r="F18" s="153">
        <v>3.29</v>
      </c>
      <c r="G18" s="153">
        <f t="shared" si="1"/>
        <v>427.7</v>
      </c>
      <c r="H18" s="142" t="s">
        <v>120</v>
      </c>
    </row>
    <row r="19" spans="1:8" ht="58.5" customHeight="1" x14ac:dyDescent="0.3">
      <c r="A19" s="142">
        <v>37</v>
      </c>
      <c r="B19" s="142">
        <v>463806</v>
      </c>
      <c r="C19" s="144" t="s">
        <v>147</v>
      </c>
      <c r="D19" s="146" t="s">
        <v>13</v>
      </c>
      <c r="E19" s="112">
        <v>5220</v>
      </c>
      <c r="F19" s="153">
        <v>7.64</v>
      </c>
      <c r="G19" s="153">
        <f t="shared" si="1"/>
        <v>39880.799999999996</v>
      </c>
      <c r="H19" s="142" t="s">
        <v>120</v>
      </c>
    </row>
    <row r="20" spans="1:8" x14ac:dyDescent="0.3">
      <c r="A20" s="343" t="s">
        <v>136</v>
      </c>
      <c r="B20" s="343"/>
      <c r="C20" s="343"/>
      <c r="D20" s="343"/>
      <c r="E20" s="343"/>
      <c r="F20" s="343"/>
      <c r="G20" s="155">
        <f>SUM(G16:G19)</f>
        <v>160255.07</v>
      </c>
      <c r="H20" s="145"/>
    </row>
    <row r="23" spans="1:8" x14ac:dyDescent="0.3">
      <c r="A23" s="344" t="s">
        <v>134</v>
      </c>
      <c r="B23" s="344"/>
      <c r="C23" s="344"/>
      <c r="D23" s="344"/>
      <c r="E23" s="344"/>
      <c r="F23" s="344"/>
      <c r="G23" s="344"/>
      <c r="H23" s="344"/>
    </row>
    <row r="24" spans="1:8" x14ac:dyDescent="0.3">
      <c r="A24" s="140" t="s">
        <v>0</v>
      </c>
      <c r="B24" s="140" t="s">
        <v>3</v>
      </c>
      <c r="C24" s="140" t="s">
        <v>1</v>
      </c>
      <c r="D24" s="140" t="s">
        <v>2</v>
      </c>
      <c r="E24" s="140" t="s">
        <v>4</v>
      </c>
      <c r="F24" s="152" t="s">
        <v>138</v>
      </c>
      <c r="G24" s="152" t="s">
        <v>139</v>
      </c>
      <c r="H24" s="141" t="s">
        <v>119</v>
      </c>
    </row>
    <row r="25" spans="1:8" ht="123.75" customHeight="1" x14ac:dyDescent="0.3">
      <c r="A25" s="142">
        <v>16</v>
      </c>
      <c r="B25" s="142">
        <v>463937</v>
      </c>
      <c r="C25" s="143" t="s">
        <v>148</v>
      </c>
      <c r="D25" s="146" t="s">
        <v>24</v>
      </c>
      <c r="E25" s="112">
        <v>28710</v>
      </c>
      <c r="F25" s="153">
        <v>0.81</v>
      </c>
      <c r="G25" s="153">
        <f>E25*F25</f>
        <v>23255.100000000002</v>
      </c>
      <c r="H25" s="142" t="s">
        <v>120</v>
      </c>
    </row>
    <row r="26" spans="1:8" ht="128.25" customHeight="1" x14ac:dyDescent="0.3">
      <c r="A26" s="142">
        <v>17</v>
      </c>
      <c r="B26" s="142">
        <v>463891</v>
      </c>
      <c r="C26" s="143" t="s">
        <v>149</v>
      </c>
      <c r="D26" s="146" t="s">
        <v>24</v>
      </c>
      <c r="E26" s="112">
        <v>25121</v>
      </c>
      <c r="F26" s="153">
        <v>1.26</v>
      </c>
      <c r="G26" s="153">
        <f t="shared" ref="G26:G31" si="2">E26*F26</f>
        <v>31652.46</v>
      </c>
      <c r="H26" s="142" t="s">
        <v>120</v>
      </c>
    </row>
    <row r="27" spans="1:8" ht="106.5" customHeight="1" x14ac:dyDescent="0.3">
      <c r="A27" s="142">
        <v>19</v>
      </c>
      <c r="B27" s="142">
        <v>459670</v>
      </c>
      <c r="C27" s="143" t="s">
        <v>150</v>
      </c>
      <c r="D27" s="146" t="s">
        <v>26</v>
      </c>
      <c r="E27" s="112">
        <v>21110</v>
      </c>
      <c r="F27" s="153">
        <v>2.48</v>
      </c>
      <c r="G27" s="153">
        <f t="shared" si="2"/>
        <v>52352.800000000003</v>
      </c>
      <c r="H27" s="142" t="s">
        <v>120</v>
      </c>
    </row>
    <row r="28" spans="1:8" ht="133.5" customHeight="1" x14ac:dyDescent="0.3">
      <c r="A28" s="142">
        <v>21</v>
      </c>
      <c r="B28" s="142">
        <v>464012</v>
      </c>
      <c r="C28" s="144" t="s">
        <v>151</v>
      </c>
      <c r="D28" s="146" t="s">
        <v>27</v>
      </c>
      <c r="E28" s="112">
        <v>4019</v>
      </c>
      <c r="F28" s="153">
        <v>7.27</v>
      </c>
      <c r="G28" s="153">
        <f t="shared" si="2"/>
        <v>29218.129999999997</v>
      </c>
      <c r="H28" s="142" t="s">
        <v>120</v>
      </c>
    </row>
    <row r="29" spans="1:8" ht="66.75" customHeight="1" x14ac:dyDescent="0.3">
      <c r="A29" s="142">
        <v>23</v>
      </c>
      <c r="B29" s="142">
        <v>463692</v>
      </c>
      <c r="C29" s="143" t="s">
        <v>152</v>
      </c>
      <c r="D29" s="146" t="s">
        <v>28</v>
      </c>
      <c r="E29" s="112">
        <v>5583</v>
      </c>
      <c r="F29" s="153">
        <v>7.38</v>
      </c>
      <c r="G29" s="153">
        <f t="shared" si="2"/>
        <v>41202.54</v>
      </c>
      <c r="H29" s="142" t="s">
        <v>120</v>
      </c>
    </row>
    <row r="30" spans="1:8" ht="52.5" customHeight="1" x14ac:dyDescent="0.3">
      <c r="A30" s="142">
        <v>25</v>
      </c>
      <c r="B30" s="142">
        <v>461092</v>
      </c>
      <c r="C30" s="144" t="s">
        <v>153</v>
      </c>
      <c r="D30" s="146" t="s">
        <v>13</v>
      </c>
      <c r="E30" s="112">
        <v>5024</v>
      </c>
      <c r="F30" s="153">
        <v>1.24</v>
      </c>
      <c r="G30" s="153">
        <f t="shared" si="2"/>
        <v>6229.76</v>
      </c>
      <c r="H30" s="142" t="s">
        <v>120</v>
      </c>
    </row>
    <row r="31" spans="1:8" ht="103.5" customHeight="1" x14ac:dyDescent="0.3">
      <c r="A31" s="142">
        <v>26</v>
      </c>
      <c r="B31" s="142">
        <v>217096</v>
      </c>
      <c r="C31" s="144" t="s">
        <v>154</v>
      </c>
      <c r="D31" s="146" t="s">
        <v>30</v>
      </c>
      <c r="E31" s="112">
        <v>7178</v>
      </c>
      <c r="F31" s="153">
        <v>1.8</v>
      </c>
      <c r="G31" s="153">
        <f t="shared" si="2"/>
        <v>12920.4</v>
      </c>
      <c r="H31" s="142" t="s">
        <v>120</v>
      </c>
    </row>
    <row r="32" spans="1:8" x14ac:dyDescent="0.3">
      <c r="A32" s="343" t="s">
        <v>135</v>
      </c>
      <c r="B32" s="343"/>
      <c r="C32" s="343"/>
      <c r="D32" s="343"/>
      <c r="E32" s="343"/>
      <c r="F32" s="343"/>
      <c r="G32" s="156">
        <f>SUM(G25:G31)</f>
        <v>196831.19</v>
      </c>
      <c r="H32" s="147"/>
    </row>
    <row r="35" spans="1:8" x14ac:dyDescent="0.3">
      <c r="A35" s="344" t="s">
        <v>122</v>
      </c>
      <c r="B35" s="344"/>
      <c r="C35" s="344"/>
      <c r="D35" s="344"/>
      <c r="E35" s="344"/>
      <c r="F35" s="344"/>
      <c r="G35" s="344"/>
      <c r="H35" s="344"/>
    </row>
    <row r="36" spans="1:8" ht="26.4" x14ac:dyDescent="0.3">
      <c r="A36" s="140" t="s">
        <v>0</v>
      </c>
      <c r="B36" s="140" t="s">
        <v>3</v>
      </c>
      <c r="C36" s="140" t="s">
        <v>1</v>
      </c>
      <c r="D36" s="140" t="s">
        <v>2</v>
      </c>
      <c r="E36" s="140" t="s">
        <v>4</v>
      </c>
      <c r="F36" s="152" t="s">
        <v>138</v>
      </c>
      <c r="G36" s="152" t="s">
        <v>139</v>
      </c>
      <c r="H36" s="123" t="s">
        <v>119</v>
      </c>
    </row>
    <row r="37" spans="1:8" ht="86.25" customHeight="1" x14ac:dyDescent="0.3">
      <c r="A37" s="142">
        <v>1</v>
      </c>
      <c r="B37" s="142">
        <v>463988</v>
      </c>
      <c r="C37" s="143" t="s">
        <v>155</v>
      </c>
      <c r="D37" s="146" t="s">
        <v>13</v>
      </c>
      <c r="E37" s="112">
        <v>18088</v>
      </c>
      <c r="F37" s="153">
        <v>4.5999999999999996</v>
      </c>
      <c r="G37" s="153">
        <f>E37*F37</f>
        <v>83204.799999999988</v>
      </c>
      <c r="H37" s="111" t="s">
        <v>104</v>
      </c>
    </row>
    <row r="38" spans="1:8" ht="89.25" customHeight="1" x14ac:dyDescent="0.3">
      <c r="A38" s="142">
        <v>2</v>
      </c>
      <c r="B38" s="142">
        <v>464553</v>
      </c>
      <c r="C38" s="143" t="s">
        <v>156</v>
      </c>
      <c r="D38" s="146" t="s">
        <v>13</v>
      </c>
      <c r="E38" s="112">
        <v>14535</v>
      </c>
      <c r="F38" s="153">
        <v>5.38</v>
      </c>
      <c r="G38" s="153">
        <f t="shared" ref="G38:G49" si="3">E38*F38</f>
        <v>78198.3</v>
      </c>
      <c r="H38" s="111" t="s">
        <v>104</v>
      </c>
    </row>
    <row r="39" spans="1:8" ht="77.25" customHeight="1" x14ac:dyDescent="0.3">
      <c r="A39" s="142">
        <v>3</v>
      </c>
      <c r="B39" s="142">
        <v>458908</v>
      </c>
      <c r="C39" s="143" t="s">
        <v>157</v>
      </c>
      <c r="D39" s="146" t="s">
        <v>13</v>
      </c>
      <c r="E39" s="112">
        <v>28262</v>
      </c>
      <c r="F39" s="153">
        <v>5.0199999999999996</v>
      </c>
      <c r="G39" s="153">
        <f t="shared" si="3"/>
        <v>141875.24</v>
      </c>
      <c r="H39" s="111" t="s">
        <v>104</v>
      </c>
    </row>
    <row r="40" spans="1:8" ht="90" customHeight="1" x14ac:dyDescent="0.3">
      <c r="A40" s="142">
        <v>4</v>
      </c>
      <c r="B40" s="142">
        <v>459077</v>
      </c>
      <c r="C40" s="143" t="s">
        <v>158</v>
      </c>
      <c r="D40" s="146" t="s">
        <v>14</v>
      </c>
      <c r="E40" s="112">
        <v>1365</v>
      </c>
      <c r="F40" s="153">
        <v>9.14</v>
      </c>
      <c r="G40" s="153">
        <f t="shared" si="3"/>
        <v>12476.1</v>
      </c>
      <c r="H40" s="111" t="s">
        <v>104</v>
      </c>
    </row>
    <row r="41" spans="1:8" ht="74.25" customHeight="1" x14ac:dyDescent="0.3">
      <c r="A41" s="142">
        <v>5</v>
      </c>
      <c r="B41" s="142">
        <v>460501</v>
      </c>
      <c r="C41" s="143" t="s">
        <v>159</v>
      </c>
      <c r="D41" s="146" t="s">
        <v>15</v>
      </c>
      <c r="E41" s="112">
        <v>2065</v>
      </c>
      <c r="F41" s="153">
        <v>5.59</v>
      </c>
      <c r="G41" s="153">
        <f t="shared" si="3"/>
        <v>11543.35</v>
      </c>
      <c r="H41" s="111" t="s">
        <v>104</v>
      </c>
    </row>
    <row r="42" spans="1:8" ht="96" customHeight="1" x14ac:dyDescent="0.3">
      <c r="A42" s="142">
        <v>6</v>
      </c>
      <c r="B42" s="142">
        <v>458920</v>
      </c>
      <c r="C42" s="143" t="s">
        <v>160</v>
      </c>
      <c r="D42" s="146" t="s">
        <v>13</v>
      </c>
      <c r="E42" s="112">
        <v>5490</v>
      </c>
      <c r="F42" s="153">
        <v>4.29</v>
      </c>
      <c r="G42" s="153">
        <f t="shared" si="3"/>
        <v>23552.1</v>
      </c>
      <c r="H42" s="111" t="s">
        <v>104</v>
      </c>
    </row>
    <row r="43" spans="1:8" ht="96.75" customHeight="1" x14ac:dyDescent="0.3">
      <c r="A43" s="142">
        <v>7</v>
      </c>
      <c r="B43" s="142">
        <v>458951</v>
      </c>
      <c r="C43" s="143" t="s">
        <v>161</v>
      </c>
      <c r="D43" s="146" t="s">
        <v>16</v>
      </c>
      <c r="E43" s="112">
        <v>24225</v>
      </c>
      <c r="F43" s="153">
        <v>3.31</v>
      </c>
      <c r="G43" s="153">
        <f t="shared" si="3"/>
        <v>80184.75</v>
      </c>
      <c r="H43" s="111" t="s">
        <v>104</v>
      </c>
    </row>
    <row r="44" spans="1:8" ht="131.25" customHeight="1" x14ac:dyDescent="0.3">
      <c r="A44" s="142">
        <v>8</v>
      </c>
      <c r="B44" s="142">
        <v>459017</v>
      </c>
      <c r="C44" s="143" t="s">
        <v>162</v>
      </c>
      <c r="D44" s="146" t="s">
        <v>17</v>
      </c>
      <c r="E44" s="112">
        <v>45219</v>
      </c>
      <c r="F44" s="153">
        <v>1.49</v>
      </c>
      <c r="G44" s="153">
        <f t="shared" si="3"/>
        <v>67376.31</v>
      </c>
      <c r="H44" s="111" t="s">
        <v>104</v>
      </c>
    </row>
    <row r="45" spans="1:8" ht="79.2" x14ac:dyDescent="0.3">
      <c r="A45" s="142">
        <v>9</v>
      </c>
      <c r="B45" s="142">
        <v>459637</v>
      </c>
      <c r="C45" s="143" t="s">
        <v>163</v>
      </c>
      <c r="D45" s="146" t="s">
        <v>18</v>
      </c>
      <c r="E45" s="112">
        <v>17695</v>
      </c>
      <c r="F45" s="153">
        <v>8.36</v>
      </c>
      <c r="G45" s="153">
        <f t="shared" si="3"/>
        <v>147930.19999999998</v>
      </c>
      <c r="H45" s="111" t="s">
        <v>104</v>
      </c>
    </row>
    <row r="46" spans="1:8" ht="39.6" x14ac:dyDescent="0.3">
      <c r="A46" s="142">
        <v>14</v>
      </c>
      <c r="B46" s="142">
        <v>462122</v>
      </c>
      <c r="C46" s="144" t="s">
        <v>164</v>
      </c>
      <c r="D46" s="146" t="s">
        <v>22</v>
      </c>
      <c r="E46" s="146">
        <v>801</v>
      </c>
      <c r="F46" s="153">
        <v>4.17</v>
      </c>
      <c r="G46" s="153">
        <f t="shared" si="3"/>
        <v>3340.17</v>
      </c>
      <c r="H46" s="111" t="s">
        <v>104</v>
      </c>
    </row>
    <row r="47" spans="1:8" ht="52.8" x14ac:dyDescent="0.3">
      <c r="A47" s="142">
        <v>15</v>
      </c>
      <c r="B47" s="142">
        <v>463583</v>
      </c>
      <c r="C47" s="144" t="s">
        <v>165</v>
      </c>
      <c r="D47" s="146" t="s">
        <v>23</v>
      </c>
      <c r="E47" s="112">
        <v>3231</v>
      </c>
      <c r="F47" s="153">
        <v>14.26</v>
      </c>
      <c r="G47" s="153">
        <f t="shared" si="3"/>
        <v>46074.06</v>
      </c>
      <c r="H47" s="111" t="s">
        <v>104</v>
      </c>
    </row>
    <row r="48" spans="1:8" ht="48.75" customHeight="1" x14ac:dyDescent="0.3">
      <c r="A48" s="142">
        <v>20</v>
      </c>
      <c r="B48" s="142">
        <v>463974</v>
      </c>
      <c r="C48" s="143" t="s">
        <v>166</v>
      </c>
      <c r="D48" s="146" t="s">
        <v>21</v>
      </c>
      <c r="E48" s="146">
        <v>966</v>
      </c>
      <c r="F48" s="153">
        <v>4.54</v>
      </c>
      <c r="G48" s="153">
        <f t="shared" si="3"/>
        <v>4385.6400000000003</v>
      </c>
      <c r="H48" s="111" t="s">
        <v>104</v>
      </c>
    </row>
    <row r="49" spans="1:10" ht="169.5" customHeight="1" x14ac:dyDescent="0.3">
      <c r="A49" s="142">
        <v>22</v>
      </c>
      <c r="B49" s="142">
        <v>279262</v>
      </c>
      <c r="C49" s="144" t="s">
        <v>167</v>
      </c>
      <c r="D49" s="146" t="s">
        <v>22</v>
      </c>
      <c r="E49" s="112">
        <v>1938</v>
      </c>
      <c r="F49" s="153">
        <v>2.06</v>
      </c>
      <c r="G49" s="153">
        <f t="shared" si="3"/>
        <v>3992.28</v>
      </c>
      <c r="H49" s="111" t="s">
        <v>104</v>
      </c>
    </row>
    <row r="50" spans="1:10" x14ac:dyDescent="0.3">
      <c r="A50" s="343" t="s">
        <v>132</v>
      </c>
      <c r="B50" s="343"/>
      <c r="C50" s="343"/>
      <c r="D50" s="343"/>
      <c r="E50" s="343"/>
      <c r="F50" s="343"/>
      <c r="G50" s="155">
        <f>SUM(G37:G49)</f>
        <v>704133.29999999993</v>
      </c>
      <c r="H50" s="125"/>
    </row>
    <row r="53" spans="1:10" x14ac:dyDescent="0.3">
      <c r="A53" s="344" t="s">
        <v>123</v>
      </c>
      <c r="B53" s="344"/>
      <c r="C53" s="344"/>
      <c r="D53" s="344"/>
      <c r="E53" s="344"/>
      <c r="F53" s="344"/>
      <c r="G53" s="344"/>
      <c r="H53" s="344"/>
    </row>
    <row r="54" spans="1:10" ht="26.4" x14ac:dyDescent="0.3">
      <c r="A54" s="140" t="s">
        <v>0</v>
      </c>
      <c r="B54" s="140" t="s">
        <v>3</v>
      </c>
      <c r="C54" s="140" t="s">
        <v>1</v>
      </c>
      <c r="D54" s="140" t="s">
        <v>2</v>
      </c>
      <c r="E54" s="140" t="s">
        <v>4</v>
      </c>
      <c r="F54" s="152" t="s">
        <v>138</v>
      </c>
      <c r="G54" s="152" t="s">
        <v>139</v>
      </c>
      <c r="H54" s="123" t="s">
        <v>119</v>
      </c>
    </row>
    <row r="55" spans="1:10" ht="86.25" customHeight="1" x14ac:dyDescent="0.3">
      <c r="A55" s="142">
        <v>1</v>
      </c>
      <c r="B55" s="142">
        <v>463988</v>
      </c>
      <c r="C55" s="143" t="s">
        <v>155</v>
      </c>
      <c r="D55" s="146" t="s">
        <v>13</v>
      </c>
      <c r="E55" s="116">
        <v>2009</v>
      </c>
      <c r="F55" s="153">
        <v>4.5999999999999996</v>
      </c>
      <c r="G55" s="153">
        <f>E55*F55</f>
        <v>9241.4</v>
      </c>
      <c r="H55" s="111" t="s">
        <v>105</v>
      </c>
    </row>
    <row r="56" spans="1:10" ht="79.2" x14ac:dyDescent="0.3">
      <c r="A56" s="142">
        <v>2</v>
      </c>
      <c r="B56" s="142">
        <v>464553</v>
      </c>
      <c r="C56" s="143" t="s">
        <v>156</v>
      </c>
      <c r="D56" s="146" t="s">
        <v>13</v>
      </c>
      <c r="E56" s="116">
        <v>1614</v>
      </c>
      <c r="F56" s="153">
        <v>5.38</v>
      </c>
      <c r="G56" s="153">
        <f t="shared" ref="G56:G67" si="4">E56*F56</f>
        <v>8683.32</v>
      </c>
      <c r="H56" s="111" t="s">
        <v>105</v>
      </c>
    </row>
    <row r="57" spans="1:10" ht="66" x14ac:dyDescent="0.3">
      <c r="A57" s="142">
        <v>3</v>
      </c>
      <c r="B57" s="142">
        <v>458908</v>
      </c>
      <c r="C57" s="143" t="s">
        <v>157</v>
      </c>
      <c r="D57" s="146" t="s">
        <v>13</v>
      </c>
      <c r="E57" s="116">
        <v>3140</v>
      </c>
      <c r="F57" s="153">
        <v>5.0199999999999996</v>
      </c>
      <c r="G57" s="153">
        <f t="shared" si="4"/>
        <v>15762.8</v>
      </c>
      <c r="H57" s="111" t="s">
        <v>105</v>
      </c>
    </row>
    <row r="58" spans="1:10" ht="79.2" x14ac:dyDescent="0.3">
      <c r="A58" s="142">
        <v>4</v>
      </c>
      <c r="B58" s="142">
        <v>459077</v>
      </c>
      <c r="C58" s="144" t="s">
        <v>158</v>
      </c>
      <c r="D58" s="146" t="s">
        <v>14</v>
      </c>
      <c r="E58" s="112">
        <v>151</v>
      </c>
      <c r="F58" s="153">
        <v>9.14</v>
      </c>
      <c r="G58" s="153">
        <f t="shared" si="4"/>
        <v>1380.14</v>
      </c>
      <c r="H58" s="111" t="s">
        <v>105</v>
      </c>
    </row>
    <row r="59" spans="1:10" ht="79.5" customHeight="1" x14ac:dyDescent="0.3">
      <c r="A59" s="142">
        <v>5</v>
      </c>
      <c r="B59" s="142">
        <v>460501</v>
      </c>
      <c r="C59" s="143" t="s">
        <v>159</v>
      </c>
      <c r="D59" s="146" t="s">
        <v>15</v>
      </c>
      <c r="E59" s="112">
        <v>229</v>
      </c>
      <c r="F59" s="153">
        <v>5.59</v>
      </c>
      <c r="G59" s="153">
        <f t="shared" si="4"/>
        <v>1280.1099999999999</v>
      </c>
      <c r="H59" s="111" t="s">
        <v>105</v>
      </c>
    </row>
    <row r="60" spans="1:10" ht="92.25" customHeight="1" x14ac:dyDescent="0.3">
      <c r="A60" s="142">
        <v>6</v>
      </c>
      <c r="B60" s="142">
        <v>458920</v>
      </c>
      <c r="C60" s="144" t="s">
        <v>160</v>
      </c>
      <c r="D60" s="146" t="s">
        <v>13</v>
      </c>
      <c r="E60" s="112">
        <v>610</v>
      </c>
      <c r="F60" s="153">
        <v>4.29</v>
      </c>
      <c r="G60" s="153">
        <f t="shared" si="4"/>
        <v>2616.9</v>
      </c>
      <c r="H60" s="111" t="s">
        <v>105</v>
      </c>
    </row>
    <row r="61" spans="1:10" ht="96" customHeight="1" x14ac:dyDescent="0.3">
      <c r="A61" s="142">
        <v>7</v>
      </c>
      <c r="B61" s="142">
        <v>458951</v>
      </c>
      <c r="C61" s="143" t="s">
        <v>161</v>
      </c>
      <c r="D61" s="146" t="s">
        <v>16</v>
      </c>
      <c r="E61" s="116">
        <v>2691</v>
      </c>
      <c r="F61" s="153">
        <v>3.31</v>
      </c>
      <c r="G61" s="153">
        <f t="shared" si="4"/>
        <v>8907.2100000000009</v>
      </c>
      <c r="H61" s="111" t="s">
        <v>105</v>
      </c>
    </row>
    <row r="62" spans="1:10" ht="128.25" customHeight="1" x14ac:dyDescent="0.3">
      <c r="A62" s="142">
        <v>8</v>
      </c>
      <c r="B62" s="142">
        <v>459017</v>
      </c>
      <c r="C62" s="143" t="s">
        <v>162</v>
      </c>
      <c r="D62" s="146" t="s">
        <v>17</v>
      </c>
      <c r="E62" s="112">
        <v>5024</v>
      </c>
      <c r="F62" s="153">
        <v>1.49</v>
      </c>
      <c r="G62" s="153">
        <f t="shared" si="4"/>
        <v>7485.76</v>
      </c>
      <c r="H62" s="111" t="s">
        <v>105</v>
      </c>
      <c r="J62" s="89"/>
    </row>
    <row r="63" spans="1:10" ht="82.5" customHeight="1" x14ac:dyDescent="0.3">
      <c r="A63" s="142">
        <v>9</v>
      </c>
      <c r="B63" s="142">
        <v>459637</v>
      </c>
      <c r="C63" s="143" t="s">
        <v>163</v>
      </c>
      <c r="D63" s="146" t="s">
        <v>18</v>
      </c>
      <c r="E63" s="112">
        <v>1966</v>
      </c>
      <c r="F63" s="153">
        <v>8.36</v>
      </c>
      <c r="G63" s="153">
        <f t="shared" si="4"/>
        <v>16435.759999999998</v>
      </c>
      <c r="H63" s="111" t="s">
        <v>105</v>
      </c>
    </row>
    <row r="64" spans="1:10" ht="50.25" customHeight="1" x14ac:dyDescent="0.3">
      <c r="A64" s="142">
        <v>14</v>
      </c>
      <c r="B64" s="142">
        <v>462122</v>
      </c>
      <c r="C64" s="144" t="s">
        <v>164</v>
      </c>
      <c r="D64" s="146" t="s">
        <v>22</v>
      </c>
      <c r="E64" s="112">
        <v>88</v>
      </c>
      <c r="F64" s="153">
        <v>4.17</v>
      </c>
      <c r="G64" s="153">
        <f t="shared" si="4"/>
        <v>366.96</v>
      </c>
      <c r="H64" s="111" t="s">
        <v>105</v>
      </c>
    </row>
    <row r="65" spans="1:8" ht="69" customHeight="1" x14ac:dyDescent="0.3">
      <c r="A65" s="142">
        <v>15</v>
      </c>
      <c r="B65" s="142">
        <v>463583</v>
      </c>
      <c r="C65" s="143" t="s">
        <v>165</v>
      </c>
      <c r="D65" s="146" t="s">
        <v>23</v>
      </c>
      <c r="E65" s="112">
        <v>358</v>
      </c>
      <c r="F65" s="153">
        <v>14.26</v>
      </c>
      <c r="G65" s="153">
        <f t="shared" si="4"/>
        <v>5105.08</v>
      </c>
      <c r="H65" s="111" t="s">
        <v>105</v>
      </c>
    </row>
    <row r="66" spans="1:8" ht="48.75" customHeight="1" x14ac:dyDescent="0.3">
      <c r="A66" s="142">
        <v>20</v>
      </c>
      <c r="B66" s="142">
        <v>463974</v>
      </c>
      <c r="C66" s="143" t="s">
        <v>166</v>
      </c>
      <c r="D66" s="146" t="s">
        <v>21</v>
      </c>
      <c r="E66" s="112">
        <v>107</v>
      </c>
      <c r="F66" s="153">
        <v>4.54</v>
      </c>
      <c r="G66" s="153">
        <f t="shared" si="4"/>
        <v>485.78000000000003</v>
      </c>
      <c r="H66" s="111" t="s">
        <v>105</v>
      </c>
    </row>
    <row r="67" spans="1:8" ht="165" customHeight="1" x14ac:dyDescent="0.3">
      <c r="A67" s="142">
        <v>22</v>
      </c>
      <c r="B67" s="142">
        <v>279262</v>
      </c>
      <c r="C67" s="221" t="s">
        <v>167</v>
      </c>
      <c r="D67" s="146" t="s">
        <v>22</v>
      </c>
      <c r="E67" s="112">
        <v>215</v>
      </c>
      <c r="F67" s="153">
        <v>2.06</v>
      </c>
      <c r="G67" s="153">
        <f t="shared" si="4"/>
        <v>442.90000000000003</v>
      </c>
      <c r="H67" s="111" t="s">
        <v>105</v>
      </c>
    </row>
    <row r="68" spans="1:8" x14ac:dyDescent="0.3">
      <c r="A68" s="343" t="s">
        <v>133</v>
      </c>
      <c r="B68" s="343"/>
      <c r="C68" s="343"/>
      <c r="D68" s="343"/>
      <c r="E68" s="343"/>
      <c r="F68" s="343"/>
      <c r="G68" s="155">
        <f>SUM(G55:G67)</f>
        <v>78194.12000000001</v>
      </c>
      <c r="H68" s="125"/>
    </row>
    <row r="71" spans="1:8" x14ac:dyDescent="0.3">
      <c r="A71" s="344" t="s">
        <v>124</v>
      </c>
      <c r="B71" s="344"/>
      <c r="C71" s="344"/>
      <c r="D71" s="344"/>
      <c r="E71" s="344"/>
      <c r="F71" s="344"/>
      <c r="G71" s="344"/>
      <c r="H71" s="344"/>
    </row>
    <row r="72" spans="1:8" ht="26.4" x14ac:dyDescent="0.3">
      <c r="A72" s="140" t="s">
        <v>0</v>
      </c>
      <c r="B72" s="140" t="s">
        <v>3</v>
      </c>
      <c r="C72" s="140" t="s">
        <v>1</v>
      </c>
      <c r="D72" s="140" t="s">
        <v>2</v>
      </c>
      <c r="E72" s="140" t="s">
        <v>4</v>
      </c>
      <c r="F72" s="152" t="s">
        <v>138</v>
      </c>
      <c r="G72" s="152" t="s">
        <v>139</v>
      </c>
      <c r="H72" s="123" t="s">
        <v>119</v>
      </c>
    </row>
    <row r="73" spans="1:8" ht="138" customHeight="1" x14ac:dyDescent="0.3">
      <c r="A73" s="142">
        <v>10</v>
      </c>
      <c r="B73" s="142">
        <v>339482</v>
      </c>
      <c r="C73" s="143" t="s">
        <v>168</v>
      </c>
      <c r="D73" s="146" t="s">
        <v>19</v>
      </c>
      <c r="E73" s="112">
        <v>1775</v>
      </c>
      <c r="F73" s="157">
        <v>5.66</v>
      </c>
      <c r="G73" s="157">
        <f>E73*F73</f>
        <v>10046.5</v>
      </c>
      <c r="H73" s="111" t="s">
        <v>104</v>
      </c>
    </row>
    <row r="74" spans="1:8" ht="79.2" x14ac:dyDescent="0.3">
      <c r="A74" s="142">
        <v>11</v>
      </c>
      <c r="B74" s="142">
        <v>232236</v>
      </c>
      <c r="C74" s="143" t="s">
        <v>169</v>
      </c>
      <c r="D74" s="151" t="s">
        <v>20</v>
      </c>
      <c r="E74" s="112">
        <v>20528</v>
      </c>
      <c r="F74" s="157">
        <v>4.6100000000000003</v>
      </c>
      <c r="G74" s="157">
        <f t="shared" ref="G74:G80" si="5">E74*F74</f>
        <v>94634.08</v>
      </c>
      <c r="H74" s="111" t="s">
        <v>104</v>
      </c>
    </row>
    <row r="75" spans="1:8" ht="198" x14ac:dyDescent="0.3">
      <c r="A75" s="142">
        <v>12</v>
      </c>
      <c r="B75" s="142">
        <v>323405</v>
      </c>
      <c r="C75" s="143" t="s">
        <v>170</v>
      </c>
      <c r="D75" s="146" t="s">
        <v>21</v>
      </c>
      <c r="E75" s="112">
        <v>8165</v>
      </c>
      <c r="F75" s="157">
        <v>7.22</v>
      </c>
      <c r="G75" s="157">
        <f t="shared" si="5"/>
        <v>58951.299999999996</v>
      </c>
      <c r="H75" s="111" t="s">
        <v>104</v>
      </c>
    </row>
    <row r="76" spans="1:8" ht="66" x14ac:dyDescent="0.3">
      <c r="A76" s="142">
        <v>13</v>
      </c>
      <c r="B76" s="142">
        <v>456468</v>
      </c>
      <c r="C76" s="144" t="s">
        <v>171</v>
      </c>
      <c r="D76" s="146" t="s">
        <v>20</v>
      </c>
      <c r="E76" s="112">
        <v>20528</v>
      </c>
      <c r="F76" s="157">
        <v>4.28</v>
      </c>
      <c r="G76" s="157">
        <f t="shared" si="5"/>
        <v>87859.840000000011</v>
      </c>
      <c r="H76" s="111" t="s">
        <v>104</v>
      </c>
    </row>
    <row r="77" spans="1:8" ht="108" customHeight="1" x14ac:dyDescent="0.3">
      <c r="A77" s="142">
        <v>18</v>
      </c>
      <c r="B77" s="142">
        <v>462679</v>
      </c>
      <c r="C77" s="144" t="s">
        <v>172</v>
      </c>
      <c r="D77" s="146" t="s">
        <v>25</v>
      </c>
      <c r="E77" s="112">
        <v>6280</v>
      </c>
      <c r="F77" s="157">
        <v>6.4</v>
      </c>
      <c r="G77" s="157">
        <f t="shared" si="5"/>
        <v>40192</v>
      </c>
      <c r="H77" s="111" t="s">
        <v>104</v>
      </c>
    </row>
    <row r="78" spans="1:8" ht="72" customHeight="1" x14ac:dyDescent="0.3">
      <c r="A78" s="142">
        <v>24</v>
      </c>
      <c r="B78" s="142">
        <v>463699</v>
      </c>
      <c r="C78" s="144" t="s">
        <v>173</v>
      </c>
      <c r="D78" s="146" t="s">
        <v>29</v>
      </c>
      <c r="E78" s="112">
        <v>9798</v>
      </c>
      <c r="F78" s="157">
        <v>4.21</v>
      </c>
      <c r="G78" s="157">
        <f t="shared" si="5"/>
        <v>41249.58</v>
      </c>
      <c r="H78" s="111" t="s">
        <v>104</v>
      </c>
    </row>
    <row r="79" spans="1:8" ht="81" customHeight="1" x14ac:dyDescent="0.3">
      <c r="A79" s="142">
        <v>38</v>
      </c>
      <c r="B79" s="142">
        <v>460385</v>
      </c>
      <c r="C79" s="221" t="s">
        <v>174</v>
      </c>
      <c r="D79" s="146" t="s">
        <v>13</v>
      </c>
      <c r="E79" s="112">
        <v>17962</v>
      </c>
      <c r="F79" s="157">
        <v>18.38</v>
      </c>
      <c r="G79" s="157">
        <f t="shared" si="5"/>
        <v>330141.56</v>
      </c>
      <c r="H79" s="111" t="s">
        <v>104</v>
      </c>
    </row>
    <row r="80" spans="1:8" ht="116.25" customHeight="1" x14ac:dyDescent="0.3">
      <c r="A80" s="142">
        <v>39</v>
      </c>
      <c r="B80" s="142">
        <v>476817</v>
      </c>
      <c r="C80" s="143" t="s">
        <v>175</v>
      </c>
      <c r="D80" s="146" t="s">
        <v>13</v>
      </c>
      <c r="E80" s="112">
        <v>5879</v>
      </c>
      <c r="F80" s="157">
        <v>17.86</v>
      </c>
      <c r="G80" s="157">
        <f t="shared" si="5"/>
        <v>104998.94</v>
      </c>
      <c r="H80" s="111" t="s">
        <v>104</v>
      </c>
    </row>
    <row r="81" spans="1:8" x14ac:dyDescent="0.3">
      <c r="A81" s="343" t="s">
        <v>130</v>
      </c>
      <c r="B81" s="343"/>
      <c r="C81" s="343"/>
      <c r="D81" s="343"/>
      <c r="E81" s="343"/>
      <c r="F81" s="343"/>
      <c r="G81" s="152">
        <f>SUM(G73:G80)</f>
        <v>768073.8</v>
      </c>
      <c r="H81" s="125"/>
    </row>
    <row r="82" spans="1:8" x14ac:dyDescent="0.3">
      <c r="D82" s="148"/>
      <c r="E82" s="149"/>
      <c r="F82" s="158"/>
      <c r="G82" s="158"/>
    </row>
    <row r="83" spans="1:8" x14ac:dyDescent="0.3">
      <c r="D83" s="148"/>
      <c r="E83" s="149"/>
      <c r="F83" s="158"/>
      <c r="G83" s="158"/>
    </row>
    <row r="84" spans="1:8" x14ac:dyDescent="0.3">
      <c r="A84" s="344" t="s">
        <v>125</v>
      </c>
      <c r="B84" s="344"/>
      <c r="C84" s="344"/>
      <c r="D84" s="344"/>
      <c r="E84" s="344"/>
      <c r="F84" s="344"/>
      <c r="G84" s="344"/>
      <c r="H84" s="344"/>
    </row>
    <row r="85" spans="1:8" ht="26.4" x14ac:dyDescent="0.3">
      <c r="A85" s="140" t="s">
        <v>0</v>
      </c>
      <c r="B85" s="140" t="s">
        <v>3</v>
      </c>
      <c r="C85" s="140" t="s">
        <v>1</v>
      </c>
      <c r="D85" s="140" t="s">
        <v>2</v>
      </c>
      <c r="E85" s="140" t="s">
        <v>4</v>
      </c>
      <c r="F85" s="152" t="s">
        <v>138</v>
      </c>
      <c r="G85" s="152" t="s">
        <v>139</v>
      </c>
      <c r="H85" s="123" t="s">
        <v>119</v>
      </c>
    </row>
    <row r="86" spans="1:8" ht="170.25" customHeight="1" x14ac:dyDescent="0.3">
      <c r="A86" s="142">
        <v>10</v>
      </c>
      <c r="B86" s="142">
        <v>339482</v>
      </c>
      <c r="C86" s="143" t="s">
        <v>168</v>
      </c>
      <c r="D86" s="146" t="s">
        <v>19</v>
      </c>
      <c r="E86" s="146">
        <v>175</v>
      </c>
      <c r="F86" s="157">
        <v>5.66</v>
      </c>
      <c r="G86" s="157">
        <f>E86*F86</f>
        <v>990.5</v>
      </c>
      <c r="H86" s="111" t="s">
        <v>105</v>
      </c>
    </row>
    <row r="87" spans="1:8" ht="118.5" customHeight="1" x14ac:dyDescent="0.3">
      <c r="A87" s="142">
        <v>11</v>
      </c>
      <c r="B87" s="142">
        <v>232236</v>
      </c>
      <c r="C87" s="143" t="s">
        <v>169</v>
      </c>
      <c r="D87" s="146" t="s">
        <v>20</v>
      </c>
      <c r="E87" s="112">
        <v>2030</v>
      </c>
      <c r="F87" s="157">
        <v>4.6100000000000003</v>
      </c>
      <c r="G87" s="157">
        <f t="shared" ref="G87:G93" si="6">E87*F87</f>
        <v>9358.3000000000011</v>
      </c>
      <c r="H87" s="111" t="s">
        <v>105</v>
      </c>
    </row>
    <row r="88" spans="1:8" ht="198" x14ac:dyDescent="0.3">
      <c r="A88" s="142">
        <v>12</v>
      </c>
      <c r="B88" s="142">
        <v>323405</v>
      </c>
      <c r="C88" s="143" t="s">
        <v>170</v>
      </c>
      <c r="D88" s="146" t="s">
        <v>21</v>
      </c>
      <c r="E88" s="146">
        <v>807</v>
      </c>
      <c r="F88" s="157">
        <v>7.22</v>
      </c>
      <c r="G88" s="157">
        <f t="shared" si="6"/>
        <v>5826.54</v>
      </c>
      <c r="H88" s="111" t="s">
        <v>105</v>
      </c>
    </row>
    <row r="89" spans="1:8" ht="99" customHeight="1" x14ac:dyDescent="0.3">
      <c r="A89" s="142">
        <v>13</v>
      </c>
      <c r="B89" s="142">
        <v>456468</v>
      </c>
      <c r="C89" s="144" t="s">
        <v>171</v>
      </c>
      <c r="D89" s="146" t="s">
        <v>20</v>
      </c>
      <c r="E89" s="112">
        <v>2030</v>
      </c>
      <c r="F89" s="157">
        <v>4.28</v>
      </c>
      <c r="G89" s="157">
        <f t="shared" si="6"/>
        <v>8688.4</v>
      </c>
      <c r="H89" s="111" t="s">
        <v>105</v>
      </c>
    </row>
    <row r="90" spans="1:8" ht="137.25" customHeight="1" x14ac:dyDescent="0.3">
      <c r="A90" s="142">
        <v>18</v>
      </c>
      <c r="B90" s="142">
        <v>462679</v>
      </c>
      <c r="C90" s="144" t="s">
        <v>172</v>
      </c>
      <c r="D90" s="146" t="s">
        <v>25</v>
      </c>
      <c r="E90" s="146">
        <v>621</v>
      </c>
      <c r="F90" s="157">
        <v>6.4</v>
      </c>
      <c r="G90" s="157">
        <f t="shared" si="6"/>
        <v>3974.4</v>
      </c>
      <c r="H90" s="111" t="s">
        <v>105</v>
      </c>
    </row>
    <row r="91" spans="1:8" ht="103.5" customHeight="1" x14ac:dyDescent="0.3">
      <c r="A91" s="142">
        <v>24</v>
      </c>
      <c r="B91" s="142">
        <v>463699</v>
      </c>
      <c r="C91" s="144" t="s">
        <v>173</v>
      </c>
      <c r="D91" s="146" t="s">
        <v>29</v>
      </c>
      <c r="E91" s="146">
        <v>968</v>
      </c>
      <c r="F91" s="157">
        <v>4.21</v>
      </c>
      <c r="G91" s="157">
        <f t="shared" si="6"/>
        <v>4075.2799999999997</v>
      </c>
      <c r="H91" s="111" t="s">
        <v>105</v>
      </c>
    </row>
    <row r="92" spans="1:8" ht="99.75" customHeight="1" x14ac:dyDescent="0.3">
      <c r="A92" s="142">
        <v>38</v>
      </c>
      <c r="B92" s="142">
        <v>460385</v>
      </c>
      <c r="C92" s="144" t="s">
        <v>174</v>
      </c>
      <c r="D92" s="146" t="s">
        <v>13</v>
      </c>
      <c r="E92" s="112">
        <v>1776</v>
      </c>
      <c r="F92" s="157">
        <v>18.38</v>
      </c>
      <c r="G92" s="157">
        <f t="shared" si="6"/>
        <v>32642.879999999997</v>
      </c>
      <c r="H92" s="111" t="s">
        <v>105</v>
      </c>
    </row>
    <row r="93" spans="1:8" ht="112.5" customHeight="1" x14ac:dyDescent="0.3">
      <c r="A93" s="142">
        <v>39</v>
      </c>
      <c r="B93" s="142">
        <v>476817</v>
      </c>
      <c r="C93" s="143" t="s">
        <v>175</v>
      </c>
      <c r="D93" s="146" t="s">
        <v>13</v>
      </c>
      <c r="E93" s="146">
        <v>581</v>
      </c>
      <c r="F93" s="157">
        <v>17.86</v>
      </c>
      <c r="G93" s="157">
        <f t="shared" si="6"/>
        <v>10376.66</v>
      </c>
      <c r="H93" s="111" t="s">
        <v>105</v>
      </c>
    </row>
    <row r="94" spans="1:8" x14ac:dyDescent="0.3">
      <c r="A94" s="343" t="s">
        <v>131</v>
      </c>
      <c r="B94" s="343"/>
      <c r="C94" s="343"/>
      <c r="D94" s="343"/>
      <c r="E94" s="343"/>
      <c r="F94" s="343"/>
      <c r="G94" s="152">
        <f>SUM(G86:G93)</f>
        <v>75932.959999999992</v>
      </c>
      <c r="H94" s="125"/>
    </row>
    <row r="97" spans="1:8" x14ac:dyDescent="0.3">
      <c r="A97" s="344" t="s">
        <v>126</v>
      </c>
      <c r="B97" s="344"/>
      <c r="C97" s="344"/>
      <c r="D97" s="344"/>
      <c r="E97" s="344"/>
      <c r="F97" s="344"/>
      <c r="G97" s="344"/>
      <c r="H97" s="344"/>
    </row>
    <row r="98" spans="1:8" ht="24" customHeight="1" x14ac:dyDescent="0.3">
      <c r="A98" s="140" t="s">
        <v>0</v>
      </c>
      <c r="B98" s="140" t="s">
        <v>3</v>
      </c>
      <c r="C98" s="140" t="s">
        <v>1</v>
      </c>
      <c r="D98" s="140" t="s">
        <v>2</v>
      </c>
      <c r="E98" s="140" t="s">
        <v>4</v>
      </c>
      <c r="F98" s="152" t="s">
        <v>138</v>
      </c>
      <c r="G98" s="156" t="s">
        <v>139</v>
      </c>
      <c r="H98" s="123" t="s">
        <v>119</v>
      </c>
    </row>
    <row r="99" spans="1:8" ht="228" customHeight="1" x14ac:dyDescent="0.3">
      <c r="A99" s="142">
        <v>29</v>
      </c>
      <c r="B99" s="142">
        <v>447732</v>
      </c>
      <c r="C99" s="143" t="s">
        <v>176</v>
      </c>
      <c r="D99" s="146" t="s">
        <v>13</v>
      </c>
      <c r="E99" s="112">
        <v>4820</v>
      </c>
      <c r="F99" s="154">
        <v>32.630000000000003</v>
      </c>
      <c r="G99" s="153">
        <f>E99*F99</f>
        <v>157276.6</v>
      </c>
      <c r="H99" s="111" t="s">
        <v>104</v>
      </c>
    </row>
    <row r="100" spans="1:8" ht="85.5" customHeight="1" x14ac:dyDescent="0.3">
      <c r="A100" s="142">
        <v>30</v>
      </c>
      <c r="B100" s="142">
        <v>447484</v>
      </c>
      <c r="C100" s="143" t="s">
        <v>177</v>
      </c>
      <c r="D100" s="146" t="s">
        <v>13</v>
      </c>
      <c r="E100" s="112">
        <v>9072</v>
      </c>
      <c r="F100" s="154">
        <v>12.92</v>
      </c>
      <c r="G100" s="153">
        <f t="shared" ref="G100:G101" si="7">E100*F100</f>
        <v>117210.24000000001</v>
      </c>
      <c r="H100" s="111" t="s">
        <v>104</v>
      </c>
    </row>
    <row r="101" spans="1:8" ht="60.75" customHeight="1" x14ac:dyDescent="0.3">
      <c r="A101" s="142">
        <v>32</v>
      </c>
      <c r="B101" s="142">
        <v>467577</v>
      </c>
      <c r="C101" s="143" t="s">
        <v>178</v>
      </c>
      <c r="D101" s="146" t="s">
        <v>32</v>
      </c>
      <c r="E101" s="164">
        <v>12489</v>
      </c>
      <c r="F101" s="154">
        <v>19.600000000000001</v>
      </c>
      <c r="G101" s="153">
        <f t="shared" si="7"/>
        <v>244784.40000000002</v>
      </c>
      <c r="H101" s="111" t="s">
        <v>104</v>
      </c>
    </row>
    <row r="102" spans="1:8" x14ac:dyDescent="0.3">
      <c r="A102" s="343" t="s">
        <v>129</v>
      </c>
      <c r="B102" s="343"/>
      <c r="C102" s="343"/>
      <c r="D102" s="343"/>
      <c r="E102" s="343"/>
      <c r="F102" s="343"/>
      <c r="G102" s="155">
        <f>SUM(G99:G101)</f>
        <v>519271.24000000005</v>
      </c>
      <c r="H102" s="125"/>
    </row>
    <row r="105" spans="1:8" x14ac:dyDescent="0.3">
      <c r="A105" s="344" t="s">
        <v>127</v>
      </c>
      <c r="B105" s="344"/>
      <c r="C105" s="344"/>
      <c r="D105" s="344"/>
      <c r="E105" s="344"/>
      <c r="F105" s="344"/>
      <c r="G105" s="344"/>
      <c r="H105" s="344"/>
    </row>
    <row r="106" spans="1:8" ht="26.4" x14ac:dyDescent="0.3">
      <c r="A106" s="140" t="s">
        <v>0</v>
      </c>
      <c r="B106" s="140" t="s">
        <v>3</v>
      </c>
      <c r="C106" s="140" t="s">
        <v>1</v>
      </c>
      <c r="D106" s="140" t="s">
        <v>2</v>
      </c>
      <c r="E106" s="140" t="s">
        <v>4</v>
      </c>
      <c r="F106" s="152" t="s">
        <v>138</v>
      </c>
      <c r="G106" s="156" t="s">
        <v>139</v>
      </c>
      <c r="H106" s="123" t="s">
        <v>119</v>
      </c>
    </row>
    <row r="107" spans="1:8" ht="232.5" customHeight="1" x14ac:dyDescent="0.3">
      <c r="A107" s="142">
        <v>29</v>
      </c>
      <c r="B107" s="142">
        <v>447732</v>
      </c>
      <c r="C107" s="143" t="s">
        <v>179</v>
      </c>
      <c r="D107" s="146" t="s">
        <v>13</v>
      </c>
      <c r="E107" s="142">
        <v>720</v>
      </c>
      <c r="F107" s="153">
        <v>32.630000000000003</v>
      </c>
      <c r="G107" s="153">
        <f>E107*F107</f>
        <v>23493.600000000002</v>
      </c>
      <c r="H107" s="111" t="s">
        <v>105</v>
      </c>
    </row>
    <row r="108" spans="1:8" ht="90.75" customHeight="1" x14ac:dyDescent="0.3">
      <c r="A108" s="142">
        <v>30</v>
      </c>
      <c r="B108" s="142">
        <v>447484</v>
      </c>
      <c r="C108" s="143" t="s">
        <v>177</v>
      </c>
      <c r="D108" s="146" t="s">
        <v>13</v>
      </c>
      <c r="E108" s="142">
        <v>1355</v>
      </c>
      <c r="F108" s="153">
        <v>12.92</v>
      </c>
      <c r="G108" s="153">
        <f t="shared" ref="G108:G109" si="8">E108*F108</f>
        <v>17506.599999999999</v>
      </c>
      <c r="H108" s="111" t="s">
        <v>105</v>
      </c>
    </row>
    <row r="109" spans="1:8" ht="88.5" customHeight="1" x14ac:dyDescent="0.3">
      <c r="A109" s="142">
        <v>32</v>
      </c>
      <c r="B109" s="142">
        <v>467577</v>
      </c>
      <c r="C109" s="143" t="s">
        <v>178</v>
      </c>
      <c r="D109" s="146" t="s">
        <v>32</v>
      </c>
      <c r="E109" s="164">
        <v>1866</v>
      </c>
      <c r="F109" s="153">
        <v>19.600000000000001</v>
      </c>
      <c r="G109" s="153">
        <f t="shared" si="8"/>
        <v>36573.600000000006</v>
      </c>
      <c r="H109" s="111" t="s">
        <v>105</v>
      </c>
    </row>
    <row r="110" spans="1:8" ht="88.5" customHeight="1" x14ac:dyDescent="0.3">
      <c r="A110" s="142"/>
      <c r="B110" s="142"/>
      <c r="C110" s="143"/>
      <c r="D110" s="146"/>
      <c r="E110" s="164"/>
      <c r="F110" s="153"/>
      <c r="G110" s="153"/>
      <c r="H110" s="111"/>
    </row>
    <row r="111" spans="1:8" x14ac:dyDescent="0.3">
      <c r="A111" s="343" t="s">
        <v>128</v>
      </c>
      <c r="B111" s="343"/>
      <c r="C111" s="343"/>
      <c r="D111" s="343"/>
      <c r="E111" s="343"/>
      <c r="F111" s="343"/>
      <c r="G111" s="155">
        <f>SUM(G107:G109)</f>
        <v>77573.8</v>
      </c>
      <c r="H111" s="125"/>
    </row>
    <row r="113" spans="1:10" x14ac:dyDescent="0.3">
      <c r="A113" s="346" t="s">
        <v>198</v>
      </c>
      <c r="B113" s="346"/>
      <c r="C113" s="346"/>
      <c r="D113" s="346"/>
      <c r="E113" s="346"/>
      <c r="F113" s="346"/>
      <c r="G113" s="346"/>
      <c r="H113" s="346"/>
    </row>
    <row r="114" spans="1:10" x14ac:dyDescent="0.3">
      <c r="A114" s="206" t="s">
        <v>0</v>
      </c>
      <c r="B114" s="206" t="s">
        <v>3</v>
      </c>
      <c r="C114" s="206" t="s">
        <v>1</v>
      </c>
      <c r="D114" s="206" t="s">
        <v>2</v>
      </c>
      <c r="E114" s="206" t="s">
        <v>4</v>
      </c>
      <c r="F114" s="207" t="s">
        <v>8</v>
      </c>
      <c r="G114" s="208" t="s">
        <v>9</v>
      </c>
      <c r="H114" s="209" t="s">
        <v>119</v>
      </c>
    </row>
    <row r="115" spans="1:10" ht="91.2" x14ac:dyDescent="0.3">
      <c r="A115" s="199">
        <v>40</v>
      </c>
      <c r="B115" s="199">
        <v>601400</v>
      </c>
      <c r="C115" s="200" t="s">
        <v>201</v>
      </c>
      <c r="D115" s="201" t="s">
        <v>189</v>
      </c>
      <c r="E115" s="202">
        <v>3130</v>
      </c>
      <c r="F115" s="203">
        <v>96.87</v>
      </c>
      <c r="G115" s="203">
        <f>F115*E115</f>
        <v>303203.10000000003</v>
      </c>
      <c r="H115" s="111" t="s">
        <v>104</v>
      </c>
    </row>
    <row r="116" spans="1:10" ht="57" x14ac:dyDescent="0.3">
      <c r="A116" s="1">
        <v>41</v>
      </c>
      <c r="B116" s="199">
        <v>447375</v>
      </c>
      <c r="C116" s="200" t="s">
        <v>202</v>
      </c>
      <c r="D116" s="201" t="s">
        <v>191</v>
      </c>
      <c r="E116" s="202">
        <v>1017</v>
      </c>
      <c r="F116" s="203">
        <v>22.04</v>
      </c>
      <c r="G116" s="203">
        <f>E116*F116</f>
        <v>22414.68</v>
      </c>
      <c r="H116" s="111" t="s">
        <v>104</v>
      </c>
    </row>
    <row r="117" spans="1:10" x14ac:dyDescent="0.3">
      <c r="A117" s="340" t="s">
        <v>203</v>
      </c>
      <c r="B117" s="341"/>
      <c r="C117" s="341"/>
      <c r="D117" s="341"/>
      <c r="E117" s="341"/>
      <c r="F117" s="342"/>
      <c r="G117" s="214">
        <f>SUM(G115:G116)</f>
        <v>325617.78000000003</v>
      </c>
      <c r="H117" s="205"/>
    </row>
    <row r="118" spans="1:10" x14ac:dyDescent="0.3">
      <c r="F118"/>
      <c r="G118"/>
    </row>
    <row r="119" spans="1:10" x14ac:dyDescent="0.3">
      <c r="F119"/>
      <c r="G119"/>
    </row>
    <row r="120" spans="1:10" x14ac:dyDescent="0.3">
      <c r="A120" s="346" t="s">
        <v>204</v>
      </c>
      <c r="B120" s="346"/>
      <c r="C120" s="346"/>
      <c r="D120" s="346"/>
      <c r="E120" s="346"/>
      <c r="F120" s="346"/>
      <c r="G120" s="346"/>
      <c r="H120" s="346"/>
    </row>
    <row r="121" spans="1:10" x14ac:dyDescent="0.3">
      <c r="A121" s="206" t="s">
        <v>0</v>
      </c>
      <c r="B121" s="206" t="s">
        <v>3</v>
      </c>
      <c r="C121" s="206" t="s">
        <v>1</v>
      </c>
      <c r="D121" s="206" t="s">
        <v>2</v>
      </c>
      <c r="E121" s="206" t="s">
        <v>4</v>
      </c>
      <c r="F121" s="207" t="s">
        <v>8</v>
      </c>
      <c r="G121" s="208" t="s">
        <v>9</v>
      </c>
      <c r="H121" s="209" t="s">
        <v>119</v>
      </c>
    </row>
    <row r="122" spans="1:10" ht="91.2" x14ac:dyDescent="0.3">
      <c r="A122" s="199">
        <v>40</v>
      </c>
      <c r="B122" s="199">
        <v>601400</v>
      </c>
      <c r="C122" s="200" t="s">
        <v>201</v>
      </c>
      <c r="D122" s="201" t="s">
        <v>189</v>
      </c>
      <c r="E122" s="202">
        <v>730</v>
      </c>
      <c r="F122" s="203">
        <v>96.87</v>
      </c>
      <c r="G122" s="203">
        <f>E122*F122</f>
        <v>70715.100000000006</v>
      </c>
      <c r="H122" s="111" t="s">
        <v>105</v>
      </c>
      <c r="J122" s="89"/>
    </row>
    <row r="123" spans="1:10" ht="57" x14ac:dyDescent="0.3">
      <c r="A123" s="1">
        <v>41</v>
      </c>
      <c r="B123" s="199">
        <v>447375</v>
      </c>
      <c r="C123" s="200" t="s">
        <v>202</v>
      </c>
      <c r="D123" s="201" t="s">
        <v>191</v>
      </c>
      <c r="E123" s="202">
        <v>337</v>
      </c>
      <c r="F123" s="203">
        <v>22.04</v>
      </c>
      <c r="G123" s="203">
        <f>E123*F123</f>
        <v>7427.48</v>
      </c>
      <c r="H123" s="111" t="s">
        <v>105</v>
      </c>
    </row>
    <row r="124" spans="1:10" x14ac:dyDescent="0.3">
      <c r="A124" s="347" t="s">
        <v>205</v>
      </c>
      <c r="B124" s="348"/>
      <c r="C124" s="348"/>
      <c r="D124" s="348"/>
      <c r="E124" s="348"/>
      <c r="F124" s="349"/>
      <c r="G124" s="218">
        <f>SUM(G122:G123)</f>
        <v>78142.58</v>
      </c>
      <c r="H124" s="217"/>
    </row>
    <row r="125" spans="1:10" x14ac:dyDescent="0.3">
      <c r="F125"/>
      <c r="G125"/>
    </row>
    <row r="126" spans="1:10" x14ac:dyDescent="0.3">
      <c r="A126" s="346" t="s">
        <v>206</v>
      </c>
      <c r="B126" s="346"/>
      <c r="C126" s="346"/>
      <c r="D126" s="346"/>
      <c r="E126" s="346"/>
      <c r="F126" s="346"/>
      <c r="G126" s="346"/>
      <c r="H126" s="346"/>
    </row>
    <row r="127" spans="1:10" x14ac:dyDescent="0.3">
      <c r="A127" s="206" t="s">
        <v>0</v>
      </c>
      <c r="B127" s="206" t="s">
        <v>3</v>
      </c>
      <c r="C127" s="206" t="s">
        <v>1</v>
      </c>
      <c r="D127" s="206" t="s">
        <v>2</v>
      </c>
      <c r="E127" s="206" t="s">
        <v>4</v>
      </c>
      <c r="F127" s="207" t="s">
        <v>8</v>
      </c>
      <c r="G127" s="208" t="s">
        <v>9</v>
      </c>
      <c r="H127" s="209" t="s">
        <v>119</v>
      </c>
    </row>
    <row r="128" spans="1:10" ht="79.8" x14ac:dyDescent="0.3">
      <c r="A128" s="199">
        <v>43</v>
      </c>
      <c r="B128" s="199">
        <v>464514</v>
      </c>
      <c r="C128" s="200" t="s">
        <v>194</v>
      </c>
      <c r="D128" s="201" t="s">
        <v>13</v>
      </c>
      <c r="E128" s="202">
        <v>9936</v>
      </c>
      <c r="F128" s="203">
        <v>21.37</v>
      </c>
      <c r="G128" s="203">
        <f>E128*F128</f>
        <v>212332.32</v>
      </c>
      <c r="H128" s="111" t="s">
        <v>104</v>
      </c>
    </row>
    <row r="129" spans="1:8" ht="159.6" x14ac:dyDescent="0.3">
      <c r="A129" s="199">
        <v>44</v>
      </c>
      <c r="B129" s="199">
        <v>464484</v>
      </c>
      <c r="C129" s="200" t="s">
        <v>195</v>
      </c>
      <c r="D129" s="201" t="s">
        <v>13</v>
      </c>
      <c r="E129" s="202">
        <v>9936</v>
      </c>
      <c r="F129" s="203">
        <v>26.52</v>
      </c>
      <c r="G129" s="203">
        <f>E129*F129</f>
        <v>263502.71999999997</v>
      </c>
      <c r="H129" s="111" t="s">
        <v>104</v>
      </c>
    </row>
    <row r="130" spans="1:8" ht="79.8" x14ac:dyDescent="0.3">
      <c r="A130" s="199">
        <v>45</v>
      </c>
      <c r="B130" s="199">
        <v>464511</v>
      </c>
      <c r="C130" s="200" t="s">
        <v>196</v>
      </c>
      <c r="D130" s="201" t="s">
        <v>13</v>
      </c>
      <c r="E130" s="202">
        <v>9936</v>
      </c>
      <c r="F130" s="203">
        <v>18.89</v>
      </c>
      <c r="G130" s="203">
        <f>E130*F130</f>
        <v>187691.04</v>
      </c>
      <c r="H130" s="111" t="s">
        <v>104</v>
      </c>
    </row>
    <row r="131" spans="1:8" ht="79.8" x14ac:dyDescent="0.3">
      <c r="A131" s="199">
        <v>46</v>
      </c>
      <c r="B131" s="199">
        <v>464485</v>
      </c>
      <c r="C131" s="200" t="s">
        <v>197</v>
      </c>
      <c r="D131" s="201" t="s">
        <v>13</v>
      </c>
      <c r="E131" s="202">
        <v>9936</v>
      </c>
      <c r="F131" s="203">
        <v>28.97</v>
      </c>
      <c r="G131" s="203">
        <f>E131*F131</f>
        <v>287845.92</v>
      </c>
      <c r="H131" s="111" t="s">
        <v>104</v>
      </c>
    </row>
    <row r="132" spans="1:8" x14ac:dyDescent="0.3">
      <c r="A132" s="340" t="s">
        <v>207</v>
      </c>
      <c r="B132" s="341"/>
      <c r="C132" s="341"/>
      <c r="D132" s="341"/>
      <c r="E132" s="341"/>
      <c r="F132" s="342"/>
      <c r="G132" s="214">
        <f>SUM(G128:G131)</f>
        <v>951372</v>
      </c>
      <c r="H132" s="205"/>
    </row>
    <row r="133" spans="1:8" x14ac:dyDescent="0.3">
      <c r="F133"/>
      <c r="G133"/>
    </row>
    <row r="134" spans="1:8" x14ac:dyDescent="0.3">
      <c r="F134"/>
      <c r="G134"/>
    </row>
    <row r="135" spans="1:8" x14ac:dyDescent="0.3">
      <c r="A135" s="346" t="s">
        <v>208</v>
      </c>
      <c r="B135" s="346"/>
      <c r="C135" s="346"/>
      <c r="D135" s="346"/>
      <c r="E135" s="346"/>
      <c r="F135" s="346"/>
      <c r="G135" s="346"/>
      <c r="H135" s="346"/>
    </row>
    <row r="136" spans="1:8" x14ac:dyDescent="0.3">
      <c r="A136" s="206" t="s">
        <v>0</v>
      </c>
      <c r="B136" s="206" t="s">
        <v>3</v>
      </c>
      <c r="C136" s="206" t="s">
        <v>1</v>
      </c>
      <c r="D136" s="206" t="s">
        <v>2</v>
      </c>
      <c r="E136" s="206" t="s">
        <v>4</v>
      </c>
      <c r="F136" s="207" t="s">
        <v>8</v>
      </c>
      <c r="G136" s="208" t="s">
        <v>9</v>
      </c>
      <c r="H136" s="209" t="s">
        <v>119</v>
      </c>
    </row>
    <row r="137" spans="1:8" ht="79.8" x14ac:dyDescent="0.3">
      <c r="A137" s="199">
        <v>43</v>
      </c>
      <c r="B137" s="199">
        <v>464514</v>
      </c>
      <c r="C137" s="200" t="s">
        <v>194</v>
      </c>
      <c r="D137" s="201" t="s">
        <v>13</v>
      </c>
      <c r="E137" s="202">
        <v>830</v>
      </c>
      <c r="F137" s="203">
        <v>21.37</v>
      </c>
      <c r="G137" s="203">
        <f>E137*F137</f>
        <v>17737.100000000002</v>
      </c>
      <c r="H137" s="111" t="s">
        <v>105</v>
      </c>
    </row>
    <row r="138" spans="1:8" ht="159.6" x14ac:dyDescent="0.3">
      <c r="A138" s="199">
        <v>44</v>
      </c>
      <c r="B138" s="199">
        <v>464484</v>
      </c>
      <c r="C138" s="200" t="s">
        <v>195</v>
      </c>
      <c r="D138" s="201" t="s">
        <v>13</v>
      </c>
      <c r="E138" s="202">
        <v>830</v>
      </c>
      <c r="F138" s="203">
        <v>26.52</v>
      </c>
      <c r="G138" s="203">
        <f>E138*F138</f>
        <v>22011.599999999999</v>
      </c>
      <c r="H138" s="111" t="s">
        <v>105</v>
      </c>
    </row>
    <row r="139" spans="1:8" ht="79.8" x14ac:dyDescent="0.3">
      <c r="A139" s="199">
        <v>45</v>
      </c>
      <c r="B139" s="199">
        <v>464511</v>
      </c>
      <c r="C139" s="200" t="s">
        <v>196</v>
      </c>
      <c r="D139" s="201" t="s">
        <v>13</v>
      </c>
      <c r="E139" s="202">
        <v>830</v>
      </c>
      <c r="F139" s="203">
        <v>18.89</v>
      </c>
      <c r="G139" s="203">
        <f>E139*F139</f>
        <v>15678.7</v>
      </c>
      <c r="H139" s="111" t="s">
        <v>105</v>
      </c>
    </row>
    <row r="140" spans="1:8" ht="79.8" x14ac:dyDescent="0.3">
      <c r="A140" s="199">
        <v>46</v>
      </c>
      <c r="B140" s="199">
        <v>464485</v>
      </c>
      <c r="C140" s="200" t="s">
        <v>197</v>
      </c>
      <c r="D140" s="201" t="s">
        <v>13</v>
      </c>
      <c r="E140" s="202">
        <v>830</v>
      </c>
      <c r="F140" s="203">
        <v>28.97</v>
      </c>
      <c r="G140" s="203">
        <f>E140*F140</f>
        <v>24045.1</v>
      </c>
      <c r="H140" s="111" t="s">
        <v>105</v>
      </c>
    </row>
    <row r="141" spans="1:8" x14ac:dyDescent="0.3">
      <c r="A141" s="340" t="s">
        <v>209</v>
      </c>
      <c r="B141" s="341"/>
      <c r="C141" s="341"/>
      <c r="D141" s="341"/>
      <c r="E141" s="341"/>
      <c r="F141" s="342"/>
      <c r="G141" s="214">
        <f>SUM(G137:G140)</f>
        <v>79472.5</v>
      </c>
      <c r="H141" s="220"/>
    </row>
    <row r="142" spans="1:8" x14ac:dyDescent="0.3">
      <c r="F142"/>
      <c r="G142"/>
    </row>
    <row r="143" spans="1:8" x14ac:dyDescent="0.3">
      <c r="F143"/>
      <c r="G143"/>
    </row>
    <row r="144" spans="1:8" x14ac:dyDescent="0.3">
      <c r="F144"/>
      <c r="G144"/>
    </row>
    <row r="145" spans="5:7" x14ac:dyDescent="0.3">
      <c r="F145"/>
      <c r="G145"/>
    </row>
    <row r="146" spans="5:7" x14ac:dyDescent="0.3">
      <c r="F146"/>
      <c r="G146"/>
    </row>
    <row r="147" spans="5:7" x14ac:dyDescent="0.3">
      <c r="E147" s="351" t="s">
        <v>182</v>
      </c>
      <c r="F147" s="159">
        <v>1</v>
      </c>
      <c r="G147" s="160">
        <f>G20</f>
        <v>160255.07</v>
      </c>
    </row>
    <row r="148" spans="5:7" x14ac:dyDescent="0.3">
      <c r="E148" s="352"/>
      <c r="F148" s="159">
        <v>2</v>
      </c>
      <c r="G148" s="160">
        <f>G32</f>
        <v>196831.19</v>
      </c>
    </row>
    <row r="149" spans="5:7" x14ac:dyDescent="0.3">
      <c r="E149" s="352"/>
      <c r="F149" s="159">
        <v>3</v>
      </c>
      <c r="G149" s="160">
        <f>G50</f>
        <v>704133.29999999993</v>
      </c>
    </row>
    <row r="150" spans="5:7" x14ac:dyDescent="0.3">
      <c r="E150" s="352"/>
      <c r="F150" s="159">
        <v>4</v>
      </c>
      <c r="G150" s="160">
        <f>G68</f>
        <v>78194.12000000001</v>
      </c>
    </row>
    <row r="151" spans="5:7" x14ac:dyDescent="0.3">
      <c r="E151" s="352"/>
      <c r="F151" s="159">
        <v>5</v>
      </c>
      <c r="G151" s="160">
        <f>G81</f>
        <v>768073.8</v>
      </c>
    </row>
    <row r="152" spans="5:7" x14ac:dyDescent="0.3">
      <c r="E152" s="352"/>
      <c r="F152" s="159">
        <v>6</v>
      </c>
      <c r="G152" s="160">
        <f>G94</f>
        <v>75932.959999999992</v>
      </c>
    </row>
    <row r="153" spans="5:7" x14ac:dyDescent="0.3">
      <c r="E153" s="352"/>
      <c r="F153" s="159">
        <v>7</v>
      </c>
      <c r="G153" s="160">
        <f>G102</f>
        <v>519271.24000000005</v>
      </c>
    </row>
    <row r="154" spans="5:7" x14ac:dyDescent="0.3">
      <c r="E154" s="353"/>
      <c r="F154" s="159">
        <v>8</v>
      </c>
      <c r="G154" s="160">
        <f>G111</f>
        <v>77573.8</v>
      </c>
    </row>
    <row r="155" spans="5:7" x14ac:dyDescent="0.3">
      <c r="E155" s="354" t="s">
        <v>183</v>
      </c>
      <c r="F155" s="354"/>
      <c r="G155" s="161">
        <f>SUM(G118:G154)</f>
        <v>4798239.6399999997</v>
      </c>
    </row>
    <row r="156" spans="5:7" x14ac:dyDescent="0.3">
      <c r="E156" s="355" t="s">
        <v>184</v>
      </c>
      <c r="F156" s="355"/>
      <c r="G156" s="162">
        <f>'Média Geral'!L48</f>
        <v>6293611.1399999997</v>
      </c>
    </row>
    <row r="157" spans="5:7" x14ac:dyDescent="0.3">
      <c r="E157" s="350" t="s">
        <v>185</v>
      </c>
      <c r="F157" s="350"/>
      <c r="G157" s="163">
        <f>G156-G155</f>
        <v>1495371.5</v>
      </c>
    </row>
  </sheetData>
  <mergeCells count="30">
    <mergeCell ref="A113:H113"/>
    <mergeCell ref="A117:F117"/>
    <mergeCell ref="A120:H120"/>
    <mergeCell ref="A124:F124"/>
    <mergeCell ref="E157:F157"/>
    <mergeCell ref="E147:E154"/>
    <mergeCell ref="E155:F155"/>
    <mergeCell ref="E156:F156"/>
    <mergeCell ref="A126:H126"/>
    <mergeCell ref="A132:F132"/>
    <mergeCell ref="A135:H135"/>
    <mergeCell ref="A141:F141"/>
    <mergeCell ref="A84:H84"/>
    <mergeCell ref="A111:F111"/>
    <mergeCell ref="A81:F81"/>
    <mergeCell ref="A94:F94"/>
    <mergeCell ref="A102:F102"/>
    <mergeCell ref="A97:H97"/>
    <mergeCell ref="A105:H105"/>
    <mergeCell ref="A1:H1"/>
    <mergeCell ref="A11:F11"/>
    <mergeCell ref="A14:H14"/>
    <mergeCell ref="A20:F20"/>
    <mergeCell ref="A23:H23"/>
    <mergeCell ref="A50:F50"/>
    <mergeCell ref="A32:F32"/>
    <mergeCell ref="A35:H35"/>
    <mergeCell ref="A53:H53"/>
    <mergeCell ref="A71:H71"/>
    <mergeCell ref="A68:F68"/>
  </mergeCells>
  <pageMargins left="0.511811024" right="0.511811024" top="0.78740157499999996" bottom="0.78740157499999996" header="0.31496062000000002" footer="0.31496062000000002"/>
  <pageSetup paperSize="9" scale="9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5"/>
  <sheetViews>
    <sheetView tabSelected="1" zoomScale="90" zoomScaleNormal="90" zoomScaleSheetLayoutView="80" workbookViewId="0">
      <pane ySplit="1" topLeftCell="A142" activePane="bottomLeft" state="frozen"/>
      <selection pane="bottomLeft" activeCell="I162" sqref="I162"/>
    </sheetView>
  </sheetViews>
  <sheetFormatPr defaultRowHeight="14.4" x14ac:dyDescent="0.3"/>
  <cols>
    <col min="2" max="2" width="8.5546875" bestFit="1" customWidth="1"/>
    <col min="3" max="3" width="41.5546875" customWidth="1"/>
    <col min="4" max="4" width="10.6640625" bestFit="1" customWidth="1"/>
    <col min="5" max="5" width="8.33203125" customWidth="1"/>
    <col min="6" max="6" width="12.88671875" customWidth="1"/>
    <col min="7" max="7" width="16.44140625" bestFit="1" customWidth="1"/>
    <col min="8" max="8" width="16.5546875" style="148" customWidth="1"/>
    <col min="9" max="9" width="26.109375" style="98" customWidth="1"/>
    <col min="10" max="10" width="17" bestFit="1" customWidth="1"/>
    <col min="12" max="12" width="20.5546875" customWidth="1"/>
  </cols>
  <sheetData>
    <row r="1" spans="1:12" ht="26.4" x14ac:dyDescent="0.3">
      <c r="A1" s="140" t="s">
        <v>0</v>
      </c>
      <c r="B1" s="140" t="s">
        <v>3</v>
      </c>
      <c r="C1" s="140" t="s">
        <v>1</v>
      </c>
      <c r="D1" s="140" t="s">
        <v>2</v>
      </c>
      <c r="E1" s="140" t="s">
        <v>4</v>
      </c>
      <c r="F1" s="152" t="s">
        <v>138</v>
      </c>
      <c r="G1" s="152" t="s">
        <v>139</v>
      </c>
      <c r="H1" s="140" t="s">
        <v>119</v>
      </c>
      <c r="J1" s="92">
        <f>G10+G19+G31+G49+G67+G80+G93+G102+G111+G117+G124+G132+G141</f>
        <v>6340767.4100000001</v>
      </c>
      <c r="L1" s="92">
        <f>J1-'Média Geral'!L48</f>
        <v>47156.270000000484</v>
      </c>
    </row>
    <row r="2" spans="1:12" ht="128.25" customHeight="1" x14ac:dyDescent="0.3">
      <c r="A2" s="142">
        <v>1</v>
      </c>
      <c r="B2" s="142">
        <v>447393</v>
      </c>
      <c r="C2" s="221" t="s">
        <v>140</v>
      </c>
      <c r="D2" s="146" t="s">
        <v>13</v>
      </c>
      <c r="E2" s="112">
        <v>24245</v>
      </c>
      <c r="F2" s="153">
        <v>26.32</v>
      </c>
      <c r="G2" s="153">
        <f>E2*F2</f>
        <v>638128.4</v>
      </c>
      <c r="H2" s="146" t="s">
        <v>104</v>
      </c>
      <c r="I2" s="101">
        <f>'POR ITEM'!G3-'Planilha- TR'!G2</f>
        <v>0</v>
      </c>
      <c r="J2" s="231">
        <f>'Média Geral'!L48</f>
        <v>6293611.1399999997</v>
      </c>
      <c r="L2" s="231"/>
    </row>
    <row r="3" spans="1:12" ht="127.5" customHeight="1" x14ac:dyDescent="0.3">
      <c r="A3" s="142">
        <v>2</v>
      </c>
      <c r="B3" s="142">
        <v>447393</v>
      </c>
      <c r="C3" s="143" t="s">
        <v>140</v>
      </c>
      <c r="D3" s="146" t="s">
        <v>13</v>
      </c>
      <c r="E3" s="112">
        <v>3030</v>
      </c>
      <c r="F3" s="153">
        <v>26.32</v>
      </c>
      <c r="G3" s="153">
        <f t="shared" ref="G3:G9" si="0">E3*F3</f>
        <v>79749.600000000006</v>
      </c>
      <c r="H3" s="146" t="s">
        <v>105</v>
      </c>
      <c r="I3" s="101">
        <f>'POR ITEM'!G4-'Planilha- TR'!G3</f>
        <v>0</v>
      </c>
      <c r="J3" s="165"/>
    </row>
    <row r="4" spans="1:12" ht="217.5" customHeight="1" x14ac:dyDescent="0.3">
      <c r="A4" s="142">
        <v>3</v>
      </c>
      <c r="B4" s="142">
        <v>447596</v>
      </c>
      <c r="C4" s="221" t="s">
        <v>141</v>
      </c>
      <c r="D4" s="146" t="s">
        <v>13</v>
      </c>
      <c r="E4" s="112">
        <v>30308</v>
      </c>
      <c r="F4" s="153">
        <v>17.43</v>
      </c>
      <c r="G4" s="153">
        <f t="shared" si="0"/>
        <v>528268.43999999994</v>
      </c>
      <c r="H4" s="146" t="s">
        <v>104</v>
      </c>
      <c r="I4" s="101">
        <f>'POR ITEM'!G5-'Planilha- TR'!G4</f>
        <v>0</v>
      </c>
    </row>
    <row r="5" spans="1:12" ht="189.75" customHeight="1" x14ac:dyDescent="0.3">
      <c r="A5" s="142">
        <v>4</v>
      </c>
      <c r="B5" s="142">
        <v>447596</v>
      </c>
      <c r="C5" s="221" t="s">
        <v>141</v>
      </c>
      <c r="D5" s="146" t="s">
        <v>13</v>
      </c>
      <c r="E5" s="112">
        <v>4500</v>
      </c>
      <c r="F5" s="153">
        <v>17.43</v>
      </c>
      <c r="G5" s="153">
        <f t="shared" si="0"/>
        <v>78435</v>
      </c>
      <c r="H5" s="146" t="s">
        <v>105</v>
      </c>
      <c r="I5" s="101">
        <f>'POR ITEM'!G6-'Planilha- TR'!G5</f>
        <v>0</v>
      </c>
      <c r="J5" s="24">
        <f>'Média Geral'!L48</f>
        <v>6293611.1399999997</v>
      </c>
    </row>
    <row r="6" spans="1:12" ht="150.75" customHeight="1" x14ac:dyDescent="0.3">
      <c r="A6" s="142">
        <v>5</v>
      </c>
      <c r="B6" s="142">
        <v>449723</v>
      </c>
      <c r="C6" s="221" t="s">
        <v>142</v>
      </c>
      <c r="D6" s="146" t="s">
        <v>13</v>
      </c>
      <c r="E6" s="112">
        <v>16241</v>
      </c>
      <c r="F6" s="153">
        <v>30.53</v>
      </c>
      <c r="G6" s="153">
        <f t="shared" si="0"/>
        <v>495837.73000000004</v>
      </c>
      <c r="H6" s="146" t="s">
        <v>104</v>
      </c>
      <c r="I6" s="101">
        <f>'POR ITEM'!G7-'Planilha- TR'!G6</f>
        <v>0</v>
      </c>
    </row>
    <row r="7" spans="1:12" ht="157.5" customHeight="1" x14ac:dyDescent="0.3">
      <c r="A7" s="142">
        <v>6</v>
      </c>
      <c r="B7" s="142">
        <v>449723</v>
      </c>
      <c r="C7" s="221" t="s">
        <v>142</v>
      </c>
      <c r="D7" s="146" t="s">
        <v>13</v>
      </c>
      <c r="E7" s="112">
        <v>2600</v>
      </c>
      <c r="F7" s="153">
        <v>30.53</v>
      </c>
      <c r="G7" s="153">
        <f t="shared" si="0"/>
        <v>79378</v>
      </c>
      <c r="H7" s="146" t="s">
        <v>105</v>
      </c>
      <c r="I7" s="101">
        <f>'POR ITEM'!G8-'Planilha- TR'!G7</f>
        <v>0</v>
      </c>
    </row>
    <row r="8" spans="1:12" ht="138.75" customHeight="1" x14ac:dyDescent="0.3">
      <c r="A8" s="142">
        <v>7</v>
      </c>
      <c r="B8" s="142">
        <v>449007</v>
      </c>
      <c r="C8" s="143" t="s">
        <v>143</v>
      </c>
      <c r="D8" s="146" t="s">
        <v>31</v>
      </c>
      <c r="E8" s="112">
        <v>69230</v>
      </c>
      <c r="F8" s="153">
        <v>4.7300000000000004</v>
      </c>
      <c r="G8" s="153">
        <f t="shared" si="0"/>
        <v>327457.90000000002</v>
      </c>
      <c r="H8" s="146" t="s">
        <v>104</v>
      </c>
      <c r="I8" s="101">
        <f>'POR ITEM'!G9-'Planilha- TR'!G8</f>
        <v>0</v>
      </c>
    </row>
    <row r="9" spans="1:12" ht="139.5" customHeight="1" x14ac:dyDescent="0.3">
      <c r="A9" s="142">
        <v>8</v>
      </c>
      <c r="B9" s="142">
        <v>449007</v>
      </c>
      <c r="C9" s="143" t="s">
        <v>143</v>
      </c>
      <c r="D9" s="146" t="s">
        <v>31</v>
      </c>
      <c r="E9" s="116">
        <v>16900</v>
      </c>
      <c r="F9" s="154">
        <v>4.7300000000000004</v>
      </c>
      <c r="G9" s="153">
        <f t="shared" si="0"/>
        <v>79937</v>
      </c>
      <c r="H9" s="146" t="s">
        <v>105</v>
      </c>
      <c r="I9" s="101">
        <f>'POR ITEM'!G10-'Planilha- TR'!G9</f>
        <v>0</v>
      </c>
    </row>
    <row r="10" spans="1:12" x14ac:dyDescent="0.3">
      <c r="A10" s="343" t="s">
        <v>137</v>
      </c>
      <c r="B10" s="343"/>
      <c r="C10" s="343"/>
      <c r="D10" s="343"/>
      <c r="E10" s="343"/>
      <c r="F10" s="343"/>
      <c r="G10" s="155">
        <f>SUM(G2:G9)</f>
        <v>2307192.0699999998</v>
      </c>
      <c r="H10" s="171"/>
    </row>
    <row r="11" spans="1:12" x14ac:dyDescent="0.3">
      <c r="A11" s="94"/>
      <c r="B11" s="94"/>
      <c r="C11" s="94"/>
      <c r="D11" s="94"/>
      <c r="E11" s="94"/>
      <c r="F11" s="165"/>
      <c r="G11" s="165"/>
      <c r="H11" s="149"/>
    </row>
    <row r="12" spans="1:12" x14ac:dyDescent="0.3">
      <c r="A12" s="94"/>
      <c r="B12" s="94"/>
      <c r="C12" s="94"/>
      <c r="D12" s="94"/>
      <c r="E12" s="94"/>
      <c r="F12" s="165"/>
      <c r="G12" s="165"/>
      <c r="H12" s="149"/>
    </row>
    <row r="13" spans="1:12" x14ac:dyDescent="0.3">
      <c r="A13" s="344" t="s">
        <v>121</v>
      </c>
      <c r="B13" s="344"/>
      <c r="C13" s="344"/>
      <c r="D13" s="344"/>
      <c r="E13" s="344"/>
      <c r="F13" s="344"/>
      <c r="G13" s="344"/>
      <c r="H13" s="344"/>
    </row>
    <row r="14" spans="1:12" ht="26.4" x14ac:dyDescent="0.3">
      <c r="A14" s="140" t="s">
        <v>0</v>
      </c>
      <c r="B14" s="140" t="s">
        <v>3</v>
      </c>
      <c r="C14" s="140" t="s">
        <v>1</v>
      </c>
      <c r="D14" s="140" t="s">
        <v>2</v>
      </c>
      <c r="E14" s="140" t="s">
        <v>4</v>
      </c>
      <c r="F14" s="152" t="s">
        <v>138</v>
      </c>
      <c r="G14" s="152" t="s">
        <v>139</v>
      </c>
      <c r="H14" s="140" t="s">
        <v>119</v>
      </c>
    </row>
    <row r="15" spans="1:12" ht="84" customHeight="1" x14ac:dyDescent="0.3">
      <c r="A15" s="142">
        <v>9</v>
      </c>
      <c r="B15" s="142">
        <v>463861</v>
      </c>
      <c r="C15" s="221" t="s">
        <v>144</v>
      </c>
      <c r="D15" s="146" t="s">
        <v>13</v>
      </c>
      <c r="E15" s="112">
        <v>4306</v>
      </c>
      <c r="F15" s="153">
        <v>24.18</v>
      </c>
      <c r="G15" s="153">
        <f>E15*F15</f>
        <v>104119.08</v>
      </c>
      <c r="H15" s="146" t="s">
        <v>120</v>
      </c>
      <c r="I15" s="101">
        <f>'01- IN NATURA'!G3-'Planilha- TR'!G15</f>
        <v>0</v>
      </c>
    </row>
    <row r="16" spans="1:12" ht="66" x14ac:dyDescent="0.3">
      <c r="A16" s="142">
        <v>10</v>
      </c>
      <c r="B16" s="142">
        <v>463754</v>
      </c>
      <c r="C16" s="144" t="s">
        <v>145</v>
      </c>
      <c r="D16" s="146" t="s">
        <v>13</v>
      </c>
      <c r="E16" s="112">
        <v>3589</v>
      </c>
      <c r="F16" s="153">
        <v>4.41</v>
      </c>
      <c r="G16" s="153">
        <f t="shared" ref="G16:G18" si="1">E16*F16</f>
        <v>15827.49</v>
      </c>
      <c r="H16" s="146" t="s">
        <v>120</v>
      </c>
      <c r="I16" s="101">
        <f>'01- IN NATURA'!G4-'Planilha- TR'!G16</f>
        <v>0</v>
      </c>
    </row>
    <row r="17" spans="1:9" ht="66" x14ac:dyDescent="0.3">
      <c r="A17" s="142">
        <v>11</v>
      </c>
      <c r="B17" s="142">
        <v>463767</v>
      </c>
      <c r="C17" s="143" t="s">
        <v>146</v>
      </c>
      <c r="D17" s="146" t="s">
        <v>13</v>
      </c>
      <c r="E17" s="146">
        <v>130</v>
      </c>
      <c r="F17" s="153">
        <v>3.29</v>
      </c>
      <c r="G17" s="153">
        <f t="shared" si="1"/>
        <v>427.7</v>
      </c>
      <c r="H17" s="146" t="s">
        <v>120</v>
      </c>
      <c r="I17" s="101">
        <f>'01- IN NATURA'!G5-'Planilha- TR'!G17</f>
        <v>0</v>
      </c>
    </row>
    <row r="18" spans="1:9" ht="52.8" x14ac:dyDescent="0.3">
      <c r="A18" s="142">
        <v>12</v>
      </c>
      <c r="B18" s="142">
        <v>463806</v>
      </c>
      <c r="C18" s="144" t="s">
        <v>147</v>
      </c>
      <c r="D18" s="146" t="s">
        <v>13</v>
      </c>
      <c r="E18" s="112">
        <v>5220</v>
      </c>
      <c r="F18" s="153">
        <v>7.64</v>
      </c>
      <c r="G18" s="153">
        <f t="shared" si="1"/>
        <v>39880.799999999996</v>
      </c>
      <c r="H18" s="146" t="s">
        <v>120</v>
      </c>
      <c r="I18" s="101">
        <f>'01- IN NATURA'!G6-'Planilha- TR'!G18</f>
        <v>0</v>
      </c>
    </row>
    <row r="19" spans="1:9" x14ac:dyDescent="0.3">
      <c r="A19" s="343" t="s">
        <v>136</v>
      </c>
      <c r="B19" s="343"/>
      <c r="C19" s="343"/>
      <c r="D19" s="343"/>
      <c r="E19" s="343"/>
      <c r="F19" s="343"/>
      <c r="G19" s="155">
        <f>SUM(G15:G18)</f>
        <v>160255.07</v>
      </c>
      <c r="H19" s="172"/>
    </row>
    <row r="20" spans="1:9" x14ac:dyDescent="0.3">
      <c r="A20" s="94"/>
      <c r="B20" s="94"/>
      <c r="C20" s="94"/>
      <c r="D20" s="94"/>
      <c r="E20" s="94"/>
      <c r="F20" s="165"/>
      <c r="G20" s="165"/>
      <c r="H20" s="149"/>
    </row>
    <row r="21" spans="1:9" x14ac:dyDescent="0.3">
      <c r="A21" s="94"/>
      <c r="B21" s="94"/>
      <c r="C21" s="94"/>
      <c r="D21" s="94"/>
      <c r="E21" s="94"/>
      <c r="F21" s="165"/>
      <c r="G21" s="165"/>
      <c r="H21" s="149"/>
    </row>
    <row r="22" spans="1:9" x14ac:dyDescent="0.3">
      <c r="A22" s="344" t="s">
        <v>134</v>
      </c>
      <c r="B22" s="344"/>
      <c r="C22" s="344"/>
      <c r="D22" s="344"/>
      <c r="E22" s="344"/>
      <c r="F22" s="344"/>
      <c r="G22" s="344"/>
      <c r="H22" s="344"/>
    </row>
    <row r="23" spans="1:9" ht="26.4" x14ac:dyDescent="0.3">
      <c r="A23" s="140" t="s">
        <v>0</v>
      </c>
      <c r="B23" s="140" t="s">
        <v>3</v>
      </c>
      <c r="C23" s="140" t="s">
        <v>1</v>
      </c>
      <c r="D23" s="140" t="s">
        <v>2</v>
      </c>
      <c r="E23" s="140" t="s">
        <v>4</v>
      </c>
      <c r="F23" s="152" t="s">
        <v>138</v>
      </c>
      <c r="G23" s="152" t="s">
        <v>139</v>
      </c>
      <c r="H23" s="140" t="s">
        <v>119</v>
      </c>
    </row>
    <row r="24" spans="1:9" ht="137.25" customHeight="1" x14ac:dyDescent="0.3">
      <c r="A24" s="142">
        <v>13</v>
      </c>
      <c r="B24" s="142">
        <v>463937</v>
      </c>
      <c r="C24" s="143" t="s">
        <v>148</v>
      </c>
      <c r="D24" s="146" t="s">
        <v>24</v>
      </c>
      <c r="E24" s="112">
        <v>28710</v>
      </c>
      <c r="F24" s="153">
        <v>0.81</v>
      </c>
      <c r="G24" s="153">
        <f>E24*F24</f>
        <v>23255.100000000002</v>
      </c>
      <c r="H24" s="146" t="s">
        <v>120</v>
      </c>
      <c r="I24" s="101">
        <f>'02- CONDIMENTO'!G3-G24</f>
        <v>0</v>
      </c>
    </row>
    <row r="25" spans="1:9" ht="150.75" customHeight="1" x14ac:dyDescent="0.3">
      <c r="A25" s="142">
        <v>14</v>
      </c>
      <c r="B25" s="142">
        <v>463891</v>
      </c>
      <c r="C25" s="143" t="s">
        <v>149</v>
      </c>
      <c r="D25" s="146" t="s">
        <v>24</v>
      </c>
      <c r="E25" s="112">
        <v>25121</v>
      </c>
      <c r="F25" s="153">
        <v>1.26</v>
      </c>
      <c r="G25" s="153">
        <f t="shared" ref="G25:G30" si="2">E25*F25</f>
        <v>31652.46</v>
      </c>
      <c r="H25" s="146" t="s">
        <v>120</v>
      </c>
      <c r="I25" s="101">
        <f>'02- CONDIMENTO'!G4-G25</f>
        <v>0</v>
      </c>
    </row>
    <row r="26" spans="1:9" ht="135.75" customHeight="1" x14ac:dyDescent="0.3">
      <c r="A26" s="142">
        <v>15</v>
      </c>
      <c r="B26" s="142">
        <v>459670</v>
      </c>
      <c r="C26" s="143" t="s">
        <v>150</v>
      </c>
      <c r="D26" s="146" t="s">
        <v>26</v>
      </c>
      <c r="E26" s="112">
        <v>21110</v>
      </c>
      <c r="F26" s="153">
        <v>2.48</v>
      </c>
      <c r="G26" s="153">
        <f t="shared" si="2"/>
        <v>52352.800000000003</v>
      </c>
      <c r="H26" s="146" t="s">
        <v>120</v>
      </c>
      <c r="I26" s="101">
        <f>'02- CONDIMENTO'!G5-G26</f>
        <v>0</v>
      </c>
    </row>
    <row r="27" spans="1:9" ht="151.5" customHeight="1" x14ac:dyDescent="0.3">
      <c r="A27" s="142">
        <v>16</v>
      </c>
      <c r="B27" s="142">
        <v>464012</v>
      </c>
      <c r="C27" s="144" t="s">
        <v>151</v>
      </c>
      <c r="D27" s="146" t="s">
        <v>27</v>
      </c>
      <c r="E27" s="112">
        <v>4019</v>
      </c>
      <c r="F27" s="153">
        <v>7.27</v>
      </c>
      <c r="G27" s="153">
        <f t="shared" si="2"/>
        <v>29218.129999999997</v>
      </c>
      <c r="H27" s="146" t="s">
        <v>120</v>
      </c>
      <c r="I27" s="101">
        <f>'02- CONDIMENTO'!G6-G27</f>
        <v>0</v>
      </c>
    </row>
    <row r="28" spans="1:9" ht="77.25" customHeight="1" x14ac:dyDescent="0.3">
      <c r="A28" s="142">
        <v>17</v>
      </c>
      <c r="B28" s="142">
        <v>463692</v>
      </c>
      <c r="C28" s="143" t="s">
        <v>152</v>
      </c>
      <c r="D28" s="146" t="s">
        <v>28</v>
      </c>
      <c r="E28" s="112">
        <v>5583</v>
      </c>
      <c r="F28" s="153">
        <v>7.38</v>
      </c>
      <c r="G28" s="153">
        <f t="shared" si="2"/>
        <v>41202.54</v>
      </c>
      <c r="H28" s="146" t="s">
        <v>120</v>
      </c>
      <c r="I28" s="101">
        <f>'02- CONDIMENTO'!G7-G28</f>
        <v>0</v>
      </c>
    </row>
    <row r="29" spans="1:9" ht="60.75" customHeight="1" x14ac:dyDescent="0.3">
      <c r="A29" s="142">
        <v>18</v>
      </c>
      <c r="B29" s="142">
        <v>461092</v>
      </c>
      <c r="C29" s="144" t="s">
        <v>153</v>
      </c>
      <c r="D29" s="146" t="s">
        <v>13</v>
      </c>
      <c r="E29" s="112">
        <v>5024</v>
      </c>
      <c r="F29" s="153">
        <v>1.24</v>
      </c>
      <c r="G29" s="153">
        <f t="shared" si="2"/>
        <v>6229.76</v>
      </c>
      <c r="H29" s="146" t="s">
        <v>120</v>
      </c>
      <c r="I29" s="101">
        <f>'02- CONDIMENTO'!G8-G29</f>
        <v>0</v>
      </c>
    </row>
    <row r="30" spans="1:9" ht="129.75" customHeight="1" x14ac:dyDescent="0.3">
      <c r="A30" s="142">
        <v>19</v>
      </c>
      <c r="B30" s="142">
        <v>217096</v>
      </c>
      <c r="C30" s="144" t="s">
        <v>154</v>
      </c>
      <c r="D30" s="146" t="s">
        <v>30</v>
      </c>
      <c r="E30" s="112">
        <v>7178</v>
      </c>
      <c r="F30" s="153">
        <v>1.8</v>
      </c>
      <c r="G30" s="153">
        <f t="shared" si="2"/>
        <v>12920.4</v>
      </c>
      <c r="H30" s="146" t="s">
        <v>120</v>
      </c>
      <c r="I30" s="101">
        <f>'02- CONDIMENTO'!G9-G30</f>
        <v>0</v>
      </c>
    </row>
    <row r="31" spans="1:9" x14ac:dyDescent="0.3">
      <c r="A31" s="343" t="s">
        <v>135</v>
      </c>
      <c r="B31" s="343"/>
      <c r="C31" s="343"/>
      <c r="D31" s="343"/>
      <c r="E31" s="343"/>
      <c r="F31" s="343"/>
      <c r="G31" s="156">
        <f>SUM(G24:G30)</f>
        <v>196831.19</v>
      </c>
      <c r="H31" s="173"/>
    </row>
    <row r="32" spans="1:9" x14ac:dyDescent="0.3">
      <c r="A32" s="94"/>
      <c r="B32" s="94"/>
      <c r="C32" s="94"/>
      <c r="D32" s="94"/>
      <c r="E32" s="94"/>
      <c r="F32" s="165"/>
      <c r="G32" s="165"/>
      <c r="H32" s="149"/>
    </row>
    <row r="33" spans="1:9" x14ac:dyDescent="0.3">
      <c r="A33" s="94"/>
      <c r="B33" s="94"/>
      <c r="C33" s="94"/>
      <c r="D33" s="94"/>
      <c r="E33" s="94"/>
      <c r="F33" s="165"/>
      <c r="G33" s="165"/>
      <c r="H33" s="149"/>
    </row>
    <row r="34" spans="1:9" x14ac:dyDescent="0.3">
      <c r="A34" s="344" t="s">
        <v>122</v>
      </c>
      <c r="B34" s="344"/>
      <c r="C34" s="344"/>
      <c r="D34" s="344"/>
      <c r="E34" s="344"/>
      <c r="F34" s="344"/>
      <c r="G34" s="344"/>
      <c r="H34" s="344"/>
    </row>
    <row r="35" spans="1:9" ht="26.4" x14ac:dyDescent="0.3">
      <c r="A35" s="140" t="s">
        <v>0</v>
      </c>
      <c r="B35" s="140" t="s">
        <v>3</v>
      </c>
      <c r="C35" s="140" t="s">
        <v>1</v>
      </c>
      <c r="D35" s="140" t="s">
        <v>2</v>
      </c>
      <c r="E35" s="140" t="s">
        <v>4</v>
      </c>
      <c r="F35" s="152" t="s">
        <v>138</v>
      </c>
      <c r="G35" s="152" t="s">
        <v>139</v>
      </c>
      <c r="H35" s="123" t="s">
        <v>119</v>
      </c>
    </row>
    <row r="36" spans="1:9" ht="96.75" customHeight="1" x14ac:dyDescent="0.3">
      <c r="A36" s="142">
        <v>20</v>
      </c>
      <c r="B36" s="142">
        <v>463988</v>
      </c>
      <c r="C36" s="143" t="s">
        <v>155</v>
      </c>
      <c r="D36" s="146" t="s">
        <v>13</v>
      </c>
      <c r="E36" s="112">
        <v>18088</v>
      </c>
      <c r="F36" s="153">
        <v>4.5999999999999996</v>
      </c>
      <c r="G36" s="153">
        <f>E36*F36</f>
        <v>83204.799999999988</v>
      </c>
      <c r="H36" s="111" t="s">
        <v>104</v>
      </c>
      <c r="I36" s="101">
        <f>'03 E 04- CEREAIS E DERIVADOS'!G3-'Planilha- TR'!G36</f>
        <v>0</v>
      </c>
    </row>
    <row r="37" spans="1:9" ht="92.25" customHeight="1" x14ac:dyDescent="0.3">
      <c r="A37" s="142">
        <v>21</v>
      </c>
      <c r="B37" s="142">
        <v>464553</v>
      </c>
      <c r="C37" s="221" t="s">
        <v>156</v>
      </c>
      <c r="D37" s="146" t="s">
        <v>13</v>
      </c>
      <c r="E37" s="112">
        <v>14535</v>
      </c>
      <c r="F37" s="153">
        <v>5.38</v>
      </c>
      <c r="G37" s="153">
        <f t="shared" ref="G37:G48" si="3">E37*F37</f>
        <v>78198.3</v>
      </c>
      <c r="H37" s="111" t="s">
        <v>104</v>
      </c>
      <c r="I37" s="101">
        <f>'03 E 04- CEREAIS E DERIVADOS'!G4-'Planilha- TR'!G37</f>
        <v>0</v>
      </c>
    </row>
    <row r="38" spans="1:9" ht="85.5" customHeight="1" x14ac:dyDescent="0.3">
      <c r="A38" s="142">
        <v>22</v>
      </c>
      <c r="B38" s="142">
        <v>458908</v>
      </c>
      <c r="C38" s="221" t="s">
        <v>157</v>
      </c>
      <c r="D38" s="146" t="s">
        <v>13</v>
      </c>
      <c r="E38" s="112">
        <v>28262</v>
      </c>
      <c r="F38" s="153">
        <v>5.0199999999999996</v>
      </c>
      <c r="G38" s="153">
        <f t="shared" si="3"/>
        <v>141875.24</v>
      </c>
      <c r="H38" s="111" t="s">
        <v>104</v>
      </c>
      <c r="I38" s="101">
        <f>'03 E 04- CEREAIS E DERIVADOS'!G5-'Planilha- TR'!G38</f>
        <v>0</v>
      </c>
    </row>
    <row r="39" spans="1:9" ht="96" customHeight="1" x14ac:dyDescent="0.3">
      <c r="A39" s="142">
        <v>23</v>
      </c>
      <c r="B39" s="142">
        <v>459077</v>
      </c>
      <c r="C39" s="221" t="s">
        <v>158</v>
      </c>
      <c r="D39" s="146" t="s">
        <v>14</v>
      </c>
      <c r="E39" s="112">
        <v>1365</v>
      </c>
      <c r="F39" s="153">
        <v>9.14</v>
      </c>
      <c r="G39" s="153">
        <f t="shared" si="3"/>
        <v>12476.1</v>
      </c>
      <c r="H39" s="111" t="s">
        <v>104</v>
      </c>
      <c r="I39" s="101">
        <f>'03 E 04- CEREAIS E DERIVADOS'!G6-'Planilha- TR'!G39</f>
        <v>0</v>
      </c>
    </row>
    <row r="40" spans="1:9" ht="82.5" customHeight="1" x14ac:dyDescent="0.3">
      <c r="A40" s="142">
        <v>24</v>
      </c>
      <c r="B40" s="142">
        <v>460501</v>
      </c>
      <c r="C40" s="221" t="s">
        <v>159</v>
      </c>
      <c r="D40" s="146" t="s">
        <v>15</v>
      </c>
      <c r="E40" s="112">
        <v>2065</v>
      </c>
      <c r="F40" s="153">
        <v>5.59</v>
      </c>
      <c r="G40" s="153">
        <f t="shared" si="3"/>
        <v>11543.35</v>
      </c>
      <c r="H40" s="111" t="s">
        <v>104</v>
      </c>
      <c r="I40" s="101">
        <f>'03 E 04- CEREAIS E DERIVADOS'!G7-'Planilha- TR'!G40</f>
        <v>0</v>
      </c>
    </row>
    <row r="41" spans="1:9" ht="105.75" customHeight="1" x14ac:dyDescent="0.3">
      <c r="A41" s="142">
        <v>25</v>
      </c>
      <c r="B41" s="142">
        <v>458920</v>
      </c>
      <c r="C41" s="221" t="s">
        <v>160</v>
      </c>
      <c r="D41" s="146" t="s">
        <v>13</v>
      </c>
      <c r="E41" s="112">
        <v>5490</v>
      </c>
      <c r="F41" s="153">
        <v>4.29</v>
      </c>
      <c r="G41" s="153">
        <f t="shared" si="3"/>
        <v>23552.1</v>
      </c>
      <c r="H41" s="111" t="s">
        <v>104</v>
      </c>
      <c r="I41" s="101">
        <f>'03 E 04- CEREAIS E DERIVADOS'!G8-'Planilha- TR'!G41</f>
        <v>0</v>
      </c>
    </row>
    <row r="42" spans="1:9" ht="128.25" customHeight="1" x14ac:dyDescent="0.3">
      <c r="A42" s="142">
        <v>26</v>
      </c>
      <c r="B42" s="142">
        <v>458951</v>
      </c>
      <c r="C42" s="221" t="s">
        <v>161</v>
      </c>
      <c r="D42" s="146" t="s">
        <v>16</v>
      </c>
      <c r="E42" s="112">
        <v>24225</v>
      </c>
      <c r="F42" s="153">
        <v>3.31</v>
      </c>
      <c r="G42" s="153">
        <f t="shared" si="3"/>
        <v>80184.75</v>
      </c>
      <c r="H42" s="111" t="s">
        <v>104</v>
      </c>
      <c r="I42" s="101">
        <f>'03 E 04- CEREAIS E DERIVADOS'!G9-'Planilha- TR'!G42</f>
        <v>0</v>
      </c>
    </row>
    <row r="43" spans="1:9" ht="136.5" customHeight="1" x14ac:dyDescent="0.3">
      <c r="A43" s="142">
        <v>27</v>
      </c>
      <c r="B43" s="142">
        <v>459017</v>
      </c>
      <c r="C43" s="221" t="s">
        <v>162</v>
      </c>
      <c r="D43" s="146" t="s">
        <v>17</v>
      </c>
      <c r="E43" s="112">
        <v>45219</v>
      </c>
      <c r="F43" s="153">
        <v>1.49</v>
      </c>
      <c r="G43" s="153">
        <f t="shared" si="3"/>
        <v>67376.31</v>
      </c>
      <c r="H43" s="111" t="s">
        <v>104</v>
      </c>
      <c r="I43" s="101">
        <f>'03 E 04- CEREAIS E DERIVADOS'!G10-'Planilha- TR'!G43</f>
        <v>0</v>
      </c>
    </row>
    <row r="44" spans="1:9" ht="106.5" customHeight="1" x14ac:dyDescent="0.3">
      <c r="A44" s="142">
        <v>28</v>
      </c>
      <c r="B44" s="142">
        <v>459637</v>
      </c>
      <c r="C44" s="143" t="s">
        <v>163</v>
      </c>
      <c r="D44" s="146" t="s">
        <v>18</v>
      </c>
      <c r="E44" s="112">
        <v>17695</v>
      </c>
      <c r="F44" s="153">
        <v>8.36</v>
      </c>
      <c r="G44" s="153">
        <f t="shared" si="3"/>
        <v>147930.19999999998</v>
      </c>
      <c r="H44" s="111" t="s">
        <v>104</v>
      </c>
      <c r="I44" s="101">
        <f>'03 E 04- CEREAIS E DERIVADOS'!G11-'Planilha- TR'!G44</f>
        <v>0</v>
      </c>
    </row>
    <row r="45" spans="1:9" ht="61.5" customHeight="1" x14ac:dyDescent="0.3">
      <c r="A45" s="142">
        <v>29</v>
      </c>
      <c r="B45" s="142">
        <v>462122</v>
      </c>
      <c r="C45" s="144" t="s">
        <v>164</v>
      </c>
      <c r="D45" s="146" t="s">
        <v>22</v>
      </c>
      <c r="E45" s="146">
        <v>801</v>
      </c>
      <c r="F45" s="153">
        <v>4.17</v>
      </c>
      <c r="G45" s="153">
        <f t="shared" si="3"/>
        <v>3340.17</v>
      </c>
      <c r="H45" s="111" t="s">
        <v>104</v>
      </c>
      <c r="I45" s="101">
        <f>'03 E 04- CEREAIS E DERIVADOS'!G12-'Planilha- TR'!G45</f>
        <v>0</v>
      </c>
    </row>
    <row r="46" spans="1:9" ht="72" customHeight="1" x14ac:dyDescent="0.3">
      <c r="A46" s="142">
        <v>30</v>
      </c>
      <c r="B46" s="142">
        <v>463583</v>
      </c>
      <c r="C46" s="144" t="s">
        <v>165</v>
      </c>
      <c r="D46" s="146" t="s">
        <v>23</v>
      </c>
      <c r="E46" s="112">
        <v>3231</v>
      </c>
      <c r="F46" s="153">
        <v>14.26</v>
      </c>
      <c r="G46" s="153">
        <f t="shared" si="3"/>
        <v>46074.06</v>
      </c>
      <c r="H46" s="111" t="s">
        <v>104</v>
      </c>
      <c r="I46" s="101">
        <f>'03 E 04- CEREAIS E DERIVADOS'!G13-'Planilha- TR'!G46</f>
        <v>0</v>
      </c>
    </row>
    <row r="47" spans="1:9" ht="68.25" customHeight="1" x14ac:dyDescent="0.3">
      <c r="A47" s="142">
        <v>31</v>
      </c>
      <c r="B47" s="142">
        <v>463974</v>
      </c>
      <c r="C47" s="143" t="s">
        <v>166</v>
      </c>
      <c r="D47" s="146" t="s">
        <v>21</v>
      </c>
      <c r="E47" s="146">
        <v>966</v>
      </c>
      <c r="F47" s="153">
        <v>4.54</v>
      </c>
      <c r="G47" s="153">
        <f t="shared" si="3"/>
        <v>4385.6400000000003</v>
      </c>
      <c r="H47" s="111" t="s">
        <v>104</v>
      </c>
      <c r="I47" s="101">
        <f>'03 E 04- CEREAIS E DERIVADOS'!G14-'Planilha- TR'!G47</f>
        <v>0</v>
      </c>
    </row>
    <row r="48" spans="1:9" ht="184.5" customHeight="1" x14ac:dyDescent="0.3">
      <c r="A48" s="142">
        <v>32</v>
      </c>
      <c r="B48" s="142">
        <v>279262</v>
      </c>
      <c r="C48" s="221" t="s">
        <v>167</v>
      </c>
      <c r="D48" s="146" t="s">
        <v>22</v>
      </c>
      <c r="E48" s="112">
        <v>1938</v>
      </c>
      <c r="F48" s="153">
        <v>2.06</v>
      </c>
      <c r="G48" s="153">
        <f t="shared" si="3"/>
        <v>3992.28</v>
      </c>
      <c r="H48" s="111" t="s">
        <v>104</v>
      </c>
      <c r="I48" s="101">
        <f>'03 E 04- CEREAIS E DERIVADOS'!G15-'Planilha- TR'!G48</f>
        <v>0</v>
      </c>
    </row>
    <row r="49" spans="1:9" x14ac:dyDescent="0.3">
      <c r="A49" s="343" t="s">
        <v>132</v>
      </c>
      <c r="B49" s="343"/>
      <c r="C49" s="343"/>
      <c r="D49" s="343"/>
      <c r="E49" s="343"/>
      <c r="F49" s="343"/>
      <c r="G49" s="155">
        <f>SUM(G36:G48)</f>
        <v>704133.29999999993</v>
      </c>
      <c r="H49" s="174"/>
    </row>
    <row r="50" spans="1:9" x14ac:dyDescent="0.3">
      <c r="A50" s="94"/>
      <c r="B50" s="94"/>
      <c r="C50" s="94"/>
      <c r="D50" s="94"/>
      <c r="E50" s="94"/>
      <c r="F50" s="165"/>
      <c r="G50" s="165"/>
      <c r="H50" s="149"/>
    </row>
    <row r="51" spans="1:9" x14ac:dyDescent="0.3">
      <c r="A51" s="94"/>
      <c r="B51" s="94"/>
      <c r="C51" s="94"/>
      <c r="D51" s="94"/>
      <c r="E51" s="94"/>
      <c r="F51" s="165"/>
      <c r="G51" s="165"/>
      <c r="H51" s="149"/>
    </row>
    <row r="52" spans="1:9" x14ac:dyDescent="0.3">
      <c r="A52" s="344" t="s">
        <v>123</v>
      </c>
      <c r="B52" s="344"/>
      <c r="C52" s="344"/>
      <c r="D52" s="344"/>
      <c r="E52" s="344"/>
      <c r="F52" s="344"/>
      <c r="G52" s="344"/>
      <c r="H52" s="344"/>
    </row>
    <row r="53" spans="1:9" ht="26.4" x14ac:dyDescent="0.3">
      <c r="A53" s="140" t="s">
        <v>0</v>
      </c>
      <c r="B53" s="140" t="s">
        <v>3</v>
      </c>
      <c r="C53" s="140" t="s">
        <v>1</v>
      </c>
      <c r="D53" s="140" t="s">
        <v>2</v>
      </c>
      <c r="E53" s="140" t="s">
        <v>4</v>
      </c>
      <c r="F53" s="152" t="s">
        <v>138</v>
      </c>
      <c r="G53" s="152" t="s">
        <v>139</v>
      </c>
      <c r="H53" s="123" t="s">
        <v>119</v>
      </c>
    </row>
    <row r="54" spans="1:9" ht="102.75" customHeight="1" x14ac:dyDescent="0.3">
      <c r="A54" s="142">
        <v>33</v>
      </c>
      <c r="B54" s="142">
        <v>463988</v>
      </c>
      <c r="C54" s="143" t="s">
        <v>155</v>
      </c>
      <c r="D54" s="146" t="s">
        <v>13</v>
      </c>
      <c r="E54" s="116">
        <v>2009</v>
      </c>
      <c r="F54" s="153">
        <v>4.5999999999999996</v>
      </c>
      <c r="G54" s="153">
        <f>E54*F54</f>
        <v>9241.4</v>
      </c>
      <c r="H54" s="111" t="s">
        <v>105</v>
      </c>
      <c r="I54" s="101">
        <f>'03 E 04- CEREAIS E DERIVADOS'!G21-'Planilha- TR'!G54</f>
        <v>0</v>
      </c>
    </row>
    <row r="55" spans="1:9" ht="119.25" customHeight="1" x14ac:dyDescent="0.3">
      <c r="A55" s="142">
        <v>34</v>
      </c>
      <c r="B55" s="142">
        <v>464553</v>
      </c>
      <c r="C55" s="143" t="s">
        <v>156</v>
      </c>
      <c r="D55" s="146" t="s">
        <v>13</v>
      </c>
      <c r="E55" s="116">
        <v>1614</v>
      </c>
      <c r="F55" s="153">
        <v>5.38</v>
      </c>
      <c r="G55" s="153">
        <f t="shared" ref="G55:G66" si="4">E55*F55</f>
        <v>8683.32</v>
      </c>
      <c r="H55" s="111" t="s">
        <v>105</v>
      </c>
      <c r="I55" s="101">
        <f>'03 E 04- CEREAIS E DERIVADOS'!G22-'Planilha- TR'!G55</f>
        <v>0</v>
      </c>
    </row>
    <row r="56" spans="1:9" ht="97.5" customHeight="1" x14ac:dyDescent="0.3">
      <c r="A56" s="142">
        <v>35</v>
      </c>
      <c r="B56" s="142">
        <v>458908</v>
      </c>
      <c r="C56" s="143" t="s">
        <v>157</v>
      </c>
      <c r="D56" s="146" t="s">
        <v>13</v>
      </c>
      <c r="E56" s="116">
        <v>3140</v>
      </c>
      <c r="F56" s="153">
        <v>5.0199999999999996</v>
      </c>
      <c r="G56" s="153">
        <f t="shared" si="4"/>
        <v>15762.8</v>
      </c>
      <c r="H56" s="111" t="s">
        <v>105</v>
      </c>
      <c r="I56" s="101">
        <f>'03 E 04- CEREAIS E DERIVADOS'!G23-'Planilha- TR'!G56</f>
        <v>0</v>
      </c>
    </row>
    <row r="57" spans="1:9" ht="116.25" customHeight="1" x14ac:dyDescent="0.3">
      <c r="A57" s="142">
        <v>36</v>
      </c>
      <c r="B57" s="142">
        <v>459077</v>
      </c>
      <c r="C57" s="144" t="s">
        <v>158</v>
      </c>
      <c r="D57" s="146" t="s">
        <v>14</v>
      </c>
      <c r="E57" s="112">
        <v>151</v>
      </c>
      <c r="F57" s="153">
        <v>9.14</v>
      </c>
      <c r="G57" s="153">
        <f t="shared" si="4"/>
        <v>1380.14</v>
      </c>
      <c r="H57" s="111" t="s">
        <v>105</v>
      </c>
      <c r="I57" s="101">
        <f>'03 E 04- CEREAIS E DERIVADOS'!G24-'Planilha- TR'!G57</f>
        <v>0</v>
      </c>
    </row>
    <row r="58" spans="1:9" ht="94.5" customHeight="1" x14ac:dyDescent="0.3">
      <c r="A58" s="142">
        <v>37</v>
      </c>
      <c r="B58" s="142">
        <v>460501</v>
      </c>
      <c r="C58" s="143" t="s">
        <v>159</v>
      </c>
      <c r="D58" s="146" t="s">
        <v>15</v>
      </c>
      <c r="E58" s="112">
        <v>229</v>
      </c>
      <c r="F58" s="153">
        <v>5.59</v>
      </c>
      <c r="G58" s="153">
        <f t="shared" si="4"/>
        <v>1280.1099999999999</v>
      </c>
      <c r="H58" s="111" t="s">
        <v>105</v>
      </c>
      <c r="I58" s="101">
        <f>'03 E 04- CEREAIS E DERIVADOS'!G25-'Planilha- TR'!G58</f>
        <v>0</v>
      </c>
    </row>
    <row r="59" spans="1:9" ht="135" customHeight="1" x14ac:dyDescent="0.3">
      <c r="A59" s="142">
        <v>38</v>
      </c>
      <c r="B59" s="142">
        <v>458920</v>
      </c>
      <c r="C59" s="144" t="s">
        <v>160</v>
      </c>
      <c r="D59" s="146" t="s">
        <v>13</v>
      </c>
      <c r="E59" s="112">
        <v>610</v>
      </c>
      <c r="F59" s="153">
        <v>4.29</v>
      </c>
      <c r="G59" s="153">
        <f t="shared" si="4"/>
        <v>2616.9</v>
      </c>
      <c r="H59" s="111" t="s">
        <v>105</v>
      </c>
      <c r="I59" s="101">
        <f>'03 E 04- CEREAIS E DERIVADOS'!G26-'Planilha- TR'!G59</f>
        <v>0</v>
      </c>
    </row>
    <row r="60" spans="1:9" ht="130.5" customHeight="1" x14ac:dyDescent="0.3">
      <c r="A60" s="142">
        <v>39</v>
      </c>
      <c r="B60" s="142">
        <v>458951</v>
      </c>
      <c r="C60" s="143" t="s">
        <v>161</v>
      </c>
      <c r="D60" s="146" t="s">
        <v>16</v>
      </c>
      <c r="E60" s="116">
        <v>2691</v>
      </c>
      <c r="F60" s="153">
        <v>3.31</v>
      </c>
      <c r="G60" s="153">
        <f t="shared" si="4"/>
        <v>8907.2100000000009</v>
      </c>
      <c r="H60" s="111" t="s">
        <v>105</v>
      </c>
      <c r="I60" s="101">
        <f>'03 E 04- CEREAIS E DERIVADOS'!G27-'Planilha- TR'!G60</f>
        <v>0</v>
      </c>
    </row>
    <row r="61" spans="1:9" ht="159.75" customHeight="1" x14ac:dyDescent="0.3">
      <c r="A61" s="142">
        <v>40</v>
      </c>
      <c r="B61" s="142">
        <v>459017</v>
      </c>
      <c r="C61" s="143" t="s">
        <v>162</v>
      </c>
      <c r="D61" s="146" t="s">
        <v>17</v>
      </c>
      <c r="E61" s="112">
        <v>5024</v>
      </c>
      <c r="F61" s="153">
        <v>1.49</v>
      </c>
      <c r="G61" s="153">
        <f t="shared" si="4"/>
        <v>7485.76</v>
      </c>
      <c r="H61" s="111" t="s">
        <v>105</v>
      </c>
      <c r="I61" s="101">
        <f>'03 E 04- CEREAIS E DERIVADOS'!G28-'Planilha- TR'!G61</f>
        <v>0</v>
      </c>
    </row>
    <row r="62" spans="1:9" ht="108" customHeight="1" x14ac:dyDescent="0.3">
      <c r="A62" s="142">
        <v>41</v>
      </c>
      <c r="B62" s="142">
        <v>459637</v>
      </c>
      <c r="C62" s="143" t="s">
        <v>163</v>
      </c>
      <c r="D62" s="146" t="s">
        <v>18</v>
      </c>
      <c r="E62" s="112">
        <v>1966</v>
      </c>
      <c r="F62" s="153">
        <v>8.36</v>
      </c>
      <c r="G62" s="153">
        <f t="shared" si="4"/>
        <v>16435.759999999998</v>
      </c>
      <c r="H62" s="111" t="s">
        <v>105</v>
      </c>
      <c r="I62" s="101">
        <f>'03 E 04- CEREAIS E DERIVADOS'!G29-'Planilha- TR'!G62</f>
        <v>0</v>
      </c>
    </row>
    <row r="63" spans="1:9" ht="69.75" customHeight="1" x14ac:dyDescent="0.3">
      <c r="A63" s="142">
        <v>42</v>
      </c>
      <c r="B63" s="142">
        <v>462122</v>
      </c>
      <c r="C63" s="144" t="s">
        <v>164</v>
      </c>
      <c r="D63" s="146" t="s">
        <v>22</v>
      </c>
      <c r="E63" s="112">
        <v>88</v>
      </c>
      <c r="F63" s="153">
        <v>4.17</v>
      </c>
      <c r="G63" s="153">
        <f t="shared" si="4"/>
        <v>366.96</v>
      </c>
      <c r="H63" s="111" t="s">
        <v>105</v>
      </c>
      <c r="I63" s="101">
        <f>'03 E 04- CEREAIS E DERIVADOS'!G30-'Planilha- TR'!G63</f>
        <v>0</v>
      </c>
    </row>
    <row r="64" spans="1:9" ht="69.75" customHeight="1" x14ac:dyDescent="0.3">
      <c r="A64" s="142">
        <v>43</v>
      </c>
      <c r="B64" s="142">
        <v>463583</v>
      </c>
      <c r="C64" s="143" t="s">
        <v>165</v>
      </c>
      <c r="D64" s="146" t="s">
        <v>23</v>
      </c>
      <c r="E64" s="112">
        <v>358</v>
      </c>
      <c r="F64" s="153">
        <v>14.26</v>
      </c>
      <c r="G64" s="153">
        <f t="shared" si="4"/>
        <v>5105.08</v>
      </c>
      <c r="H64" s="111" t="s">
        <v>105</v>
      </c>
      <c r="I64" s="101">
        <f>'03 E 04- CEREAIS E DERIVADOS'!G31-'Planilha- TR'!G64</f>
        <v>0</v>
      </c>
    </row>
    <row r="65" spans="1:9" ht="70.5" customHeight="1" x14ac:dyDescent="0.3">
      <c r="A65" s="142">
        <v>44</v>
      </c>
      <c r="B65" s="142">
        <v>463974</v>
      </c>
      <c r="C65" s="143" t="s">
        <v>166</v>
      </c>
      <c r="D65" s="146" t="s">
        <v>21</v>
      </c>
      <c r="E65" s="112">
        <v>107</v>
      </c>
      <c r="F65" s="153">
        <v>4.54</v>
      </c>
      <c r="G65" s="153">
        <f t="shared" si="4"/>
        <v>485.78000000000003</v>
      </c>
      <c r="H65" s="111" t="s">
        <v>105</v>
      </c>
      <c r="I65" s="101">
        <f>'03 E 04- CEREAIS E DERIVADOS'!G32-'Planilha- TR'!G65</f>
        <v>0</v>
      </c>
    </row>
    <row r="66" spans="1:9" ht="165.75" customHeight="1" x14ac:dyDescent="0.3">
      <c r="A66" s="142">
        <v>45</v>
      </c>
      <c r="B66" s="142">
        <v>279262</v>
      </c>
      <c r="C66" s="221" t="s">
        <v>167</v>
      </c>
      <c r="D66" s="146" t="s">
        <v>22</v>
      </c>
      <c r="E66" s="112">
        <v>215</v>
      </c>
      <c r="F66" s="153">
        <v>2.06</v>
      </c>
      <c r="G66" s="153">
        <f t="shared" si="4"/>
        <v>442.90000000000003</v>
      </c>
      <c r="H66" s="111" t="s">
        <v>105</v>
      </c>
      <c r="I66" s="101">
        <f>'03 E 04- CEREAIS E DERIVADOS'!G33-'Planilha- TR'!G66</f>
        <v>0</v>
      </c>
    </row>
    <row r="67" spans="1:9" x14ac:dyDescent="0.3">
      <c r="A67" s="343" t="s">
        <v>133</v>
      </c>
      <c r="B67" s="343"/>
      <c r="C67" s="343"/>
      <c r="D67" s="343"/>
      <c r="E67" s="343"/>
      <c r="F67" s="343"/>
      <c r="G67" s="155">
        <f>SUM(G54:G66)</f>
        <v>78194.12000000001</v>
      </c>
      <c r="H67" s="174"/>
    </row>
    <row r="68" spans="1:9" x14ac:dyDescent="0.3">
      <c r="A68" s="94"/>
      <c r="B68" s="94"/>
      <c r="C68" s="94"/>
      <c r="D68" s="94"/>
      <c r="E68" s="94"/>
      <c r="F68" s="165"/>
      <c r="G68" s="165"/>
      <c r="H68" s="149"/>
    </row>
    <row r="69" spans="1:9" x14ac:dyDescent="0.3">
      <c r="A69" s="94"/>
      <c r="B69" s="94"/>
      <c r="C69" s="94"/>
      <c r="D69" s="94"/>
      <c r="E69" s="94"/>
      <c r="F69" s="165"/>
      <c r="G69" s="165"/>
      <c r="H69" s="149"/>
    </row>
    <row r="70" spans="1:9" x14ac:dyDescent="0.3">
      <c r="A70" s="344" t="s">
        <v>124</v>
      </c>
      <c r="B70" s="344"/>
      <c r="C70" s="344"/>
      <c r="D70" s="344"/>
      <c r="E70" s="344"/>
      <c r="F70" s="344"/>
      <c r="G70" s="344"/>
      <c r="H70" s="344"/>
    </row>
    <row r="71" spans="1:9" ht="26.4" x14ac:dyDescent="0.3">
      <c r="A71" s="140" t="s">
        <v>0</v>
      </c>
      <c r="B71" s="140" t="s">
        <v>3</v>
      </c>
      <c r="C71" s="140" t="s">
        <v>1</v>
      </c>
      <c r="D71" s="140" t="s">
        <v>2</v>
      </c>
      <c r="E71" s="140" t="s">
        <v>4</v>
      </c>
      <c r="F71" s="152" t="s">
        <v>138</v>
      </c>
      <c r="G71" s="152" t="s">
        <v>139</v>
      </c>
      <c r="H71" s="123" t="s">
        <v>119</v>
      </c>
    </row>
    <row r="72" spans="1:9" ht="145.5" customHeight="1" x14ac:dyDescent="0.3">
      <c r="A72" s="142">
        <v>46</v>
      </c>
      <c r="B72" s="142">
        <v>339482</v>
      </c>
      <c r="C72" s="221" t="s">
        <v>168</v>
      </c>
      <c r="D72" s="146" t="s">
        <v>19</v>
      </c>
      <c r="E72" s="112">
        <v>1775</v>
      </c>
      <c r="F72" s="157">
        <v>5.66</v>
      </c>
      <c r="G72" s="157">
        <f>E72*F72</f>
        <v>10046.5</v>
      </c>
      <c r="H72" s="111" t="s">
        <v>104</v>
      </c>
      <c r="I72" s="101">
        <f>'05 E 06-  PROCESSADOS'!G3-'Planilha- TR'!G72</f>
        <v>0</v>
      </c>
    </row>
    <row r="73" spans="1:9" ht="90.75" customHeight="1" x14ac:dyDescent="0.3">
      <c r="A73" s="142">
        <v>47</v>
      </c>
      <c r="B73" s="142">
        <v>232236</v>
      </c>
      <c r="C73" s="221" t="s">
        <v>169</v>
      </c>
      <c r="D73" s="151" t="s">
        <v>20</v>
      </c>
      <c r="E73" s="112">
        <v>20528</v>
      </c>
      <c r="F73" s="157">
        <v>4.6100000000000003</v>
      </c>
      <c r="G73" s="157">
        <f t="shared" ref="G73:G79" si="5">E73*F73</f>
        <v>94634.08</v>
      </c>
      <c r="H73" s="111" t="s">
        <v>104</v>
      </c>
      <c r="I73" s="101">
        <f>'05 E 06-  PROCESSADOS'!G4-'Planilha- TR'!G73</f>
        <v>0</v>
      </c>
    </row>
    <row r="74" spans="1:9" ht="237.6" x14ac:dyDescent="0.3">
      <c r="A74" s="142">
        <v>48</v>
      </c>
      <c r="B74" s="142">
        <v>323405</v>
      </c>
      <c r="C74" s="143" t="s">
        <v>170</v>
      </c>
      <c r="D74" s="146" t="s">
        <v>21</v>
      </c>
      <c r="E74" s="112">
        <v>8165</v>
      </c>
      <c r="F74" s="157">
        <v>7.22</v>
      </c>
      <c r="G74" s="157">
        <f t="shared" si="5"/>
        <v>58951.299999999996</v>
      </c>
      <c r="H74" s="111" t="s">
        <v>104</v>
      </c>
      <c r="I74" s="101">
        <f>'05 E 06-  PROCESSADOS'!G5-'Planilha- TR'!G74</f>
        <v>0</v>
      </c>
    </row>
    <row r="75" spans="1:9" ht="79.5" customHeight="1" x14ac:dyDescent="0.3">
      <c r="A75" s="142">
        <v>49</v>
      </c>
      <c r="B75" s="142">
        <v>456468</v>
      </c>
      <c r="C75" s="221" t="s">
        <v>171</v>
      </c>
      <c r="D75" s="146" t="s">
        <v>20</v>
      </c>
      <c r="E75" s="112">
        <v>20528</v>
      </c>
      <c r="F75" s="157">
        <v>4.28</v>
      </c>
      <c r="G75" s="157">
        <f t="shared" si="5"/>
        <v>87859.840000000011</v>
      </c>
      <c r="H75" s="111" t="s">
        <v>104</v>
      </c>
      <c r="I75" s="101">
        <f>'05 E 06-  PROCESSADOS'!G6-'Planilha- TR'!G75</f>
        <v>0</v>
      </c>
    </row>
    <row r="76" spans="1:9" ht="118.5" customHeight="1" x14ac:dyDescent="0.3">
      <c r="A76" s="142">
        <v>50</v>
      </c>
      <c r="B76" s="142">
        <v>462679</v>
      </c>
      <c r="C76" s="144" t="s">
        <v>172</v>
      </c>
      <c r="D76" s="146" t="s">
        <v>25</v>
      </c>
      <c r="E76" s="112">
        <v>6280</v>
      </c>
      <c r="F76" s="157">
        <v>6.4</v>
      </c>
      <c r="G76" s="157">
        <f t="shared" si="5"/>
        <v>40192</v>
      </c>
      <c r="H76" s="111" t="s">
        <v>104</v>
      </c>
      <c r="I76" s="101">
        <f>'05 E 06-  PROCESSADOS'!G7-'Planilha- TR'!G76</f>
        <v>0</v>
      </c>
    </row>
    <row r="77" spans="1:9" ht="85.5" customHeight="1" x14ac:dyDescent="0.3">
      <c r="A77" s="142">
        <v>51</v>
      </c>
      <c r="B77" s="142">
        <v>463699</v>
      </c>
      <c r="C77" s="144" t="s">
        <v>173</v>
      </c>
      <c r="D77" s="146" t="s">
        <v>29</v>
      </c>
      <c r="E77" s="112">
        <v>9798</v>
      </c>
      <c r="F77" s="157">
        <v>4.21</v>
      </c>
      <c r="G77" s="157">
        <f t="shared" si="5"/>
        <v>41249.58</v>
      </c>
      <c r="H77" s="111" t="s">
        <v>104</v>
      </c>
      <c r="I77" s="101">
        <f>'05 E 06-  PROCESSADOS'!G8-'Planilha- TR'!G77</f>
        <v>0</v>
      </c>
    </row>
    <row r="78" spans="1:9" ht="96" customHeight="1" x14ac:dyDescent="0.3">
      <c r="A78" s="142">
        <v>52</v>
      </c>
      <c r="B78" s="142">
        <v>460385</v>
      </c>
      <c r="C78" s="144" t="s">
        <v>174</v>
      </c>
      <c r="D78" s="146" t="s">
        <v>13</v>
      </c>
      <c r="E78" s="112">
        <v>17962</v>
      </c>
      <c r="F78" s="157">
        <v>18.38</v>
      </c>
      <c r="G78" s="157">
        <f t="shared" si="5"/>
        <v>330141.56</v>
      </c>
      <c r="H78" s="111" t="s">
        <v>104</v>
      </c>
      <c r="I78" s="101" t="e">
        <f>'05 E 06-  PROCESSADOS'!#REF!-'Planilha- TR'!G78</f>
        <v>#REF!</v>
      </c>
    </row>
    <row r="79" spans="1:9" ht="108" customHeight="1" x14ac:dyDescent="0.3">
      <c r="A79" s="142">
        <v>53</v>
      </c>
      <c r="B79" s="142">
        <v>476817</v>
      </c>
      <c r="C79" s="221" t="s">
        <v>175</v>
      </c>
      <c r="D79" s="146" t="s">
        <v>13</v>
      </c>
      <c r="E79" s="112">
        <v>5879</v>
      </c>
      <c r="F79" s="157">
        <v>17.86</v>
      </c>
      <c r="G79" s="157">
        <f t="shared" si="5"/>
        <v>104998.94</v>
      </c>
      <c r="H79" s="111" t="s">
        <v>104</v>
      </c>
      <c r="I79" s="101">
        <f>'05 E 06-  PROCESSADOS'!G9-'Planilha- TR'!G79</f>
        <v>0</v>
      </c>
    </row>
    <row r="80" spans="1:9" x14ac:dyDescent="0.3">
      <c r="A80" s="343" t="s">
        <v>130</v>
      </c>
      <c r="B80" s="343"/>
      <c r="C80" s="343"/>
      <c r="D80" s="343"/>
      <c r="E80" s="343"/>
      <c r="F80" s="343"/>
      <c r="G80" s="152">
        <f>SUM(G72:G79)</f>
        <v>768073.8</v>
      </c>
      <c r="H80" s="174"/>
    </row>
    <row r="81" spans="1:9" x14ac:dyDescent="0.3">
      <c r="A81" s="94"/>
      <c r="B81" s="94"/>
      <c r="C81" s="94"/>
      <c r="D81" s="149"/>
      <c r="E81" s="149"/>
      <c r="F81" s="158"/>
      <c r="G81" s="158"/>
      <c r="H81" s="149"/>
    </row>
    <row r="82" spans="1:9" x14ac:dyDescent="0.3">
      <c r="A82" s="94"/>
      <c r="B82" s="94"/>
      <c r="C82" s="94"/>
      <c r="D82" s="149"/>
      <c r="E82" s="149"/>
      <c r="F82" s="158"/>
      <c r="G82" s="158"/>
      <c r="H82" s="149"/>
    </row>
    <row r="83" spans="1:9" x14ac:dyDescent="0.3">
      <c r="A83" s="344" t="s">
        <v>125</v>
      </c>
      <c r="B83" s="344"/>
      <c r="C83" s="344"/>
      <c r="D83" s="344"/>
      <c r="E83" s="344"/>
      <c r="F83" s="344"/>
      <c r="G83" s="344"/>
      <c r="H83" s="344"/>
    </row>
    <row r="84" spans="1:9" ht="26.4" x14ac:dyDescent="0.3">
      <c r="A84" s="140" t="s">
        <v>0</v>
      </c>
      <c r="B84" s="140" t="s">
        <v>3</v>
      </c>
      <c r="C84" s="140" t="s">
        <v>1</v>
      </c>
      <c r="D84" s="140" t="s">
        <v>2</v>
      </c>
      <c r="E84" s="140" t="s">
        <v>4</v>
      </c>
      <c r="F84" s="152" t="s">
        <v>138</v>
      </c>
      <c r="G84" s="152" t="s">
        <v>139</v>
      </c>
      <c r="H84" s="123" t="s">
        <v>119</v>
      </c>
    </row>
    <row r="85" spans="1:9" ht="158.4" x14ac:dyDescent="0.3">
      <c r="A85" s="142">
        <v>54</v>
      </c>
      <c r="B85" s="142">
        <v>339482</v>
      </c>
      <c r="C85" s="221" t="s">
        <v>168</v>
      </c>
      <c r="D85" s="146" t="s">
        <v>19</v>
      </c>
      <c r="E85" s="146">
        <v>175</v>
      </c>
      <c r="F85" s="157">
        <v>5.66</v>
      </c>
      <c r="G85" s="157">
        <f>E85*F85</f>
        <v>990.5</v>
      </c>
      <c r="H85" s="111" t="s">
        <v>105</v>
      </c>
      <c r="I85" s="101">
        <f>'05 E 06-  PROCESSADOS'!G16-'Planilha- TR'!G85</f>
        <v>0</v>
      </c>
    </row>
    <row r="86" spans="1:9" ht="96.75" customHeight="1" x14ac:dyDescent="0.3">
      <c r="A86" s="142">
        <v>55</v>
      </c>
      <c r="B86" s="142">
        <v>232236</v>
      </c>
      <c r="C86" s="221" t="s">
        <v>169</v>
      </c>
      <c r="D86" s="146" t="s">
        <v>20</v>
      </c>
      <c r="E86" s="112">
        <v>2030</v>
      </c>
      <c r="F86" s="157">
        <v>4.6100000000000003</v>
      </c>
      <c r="G86" s="157">
        <f t="shared" ref="G86:G92" si="6">E86*F86</f>
        <v>9358.3000000000011</v>
      </c>
      <c r="H86" s="111" t="s">
        <v>105</v>
      </c>
      <c r="I86" s="101">
        <f>'05 E 06-  PROCESSADOS'!G17-'Planilha- TR'!G86</f>
        <v>0</v>
      </c>
    </row>
    <row r="87" spans="1:9" ht="214.5" customHeight="1" x14ac:dyDescent="0.3">
      <c r="A87" s="142">
        <v>56</v>
      </c>
      <c r="B87" s="142">
        <v>323405</v>
      </c>
      <c r="C87" s="221" t="s">
        <v>170</v>
      </c>
      <c r="D87" s="146" t="s">
        <v>21</v>
      </c>
      <c r="E87" s="146">
        <v>807</v>
      </c>
      <c r="F87" s="157">
        <v>7.22</v>
      </c>
      <c r="G87" s="157">
        <f t="shared" si="6"/>
        <v>5826.54</v>
      </c>
      <c r="H87" s="111" t="s">
        <v>105</v>
      </c>
      <c r="I87" s="101">
        <f>'05 E 06-  PROCESSADOS'!G18-'Planilha- TR'!G87</f>
        <v>0</v>
      </c>
    </row>
    <row r="88" spans="1:9" ht="79.2" x14ac:dyDescent="0.3">
      <c r="A88" s="142">
        <v>57</v>
      </c>
      <c r="B88" s="142">
        <v>456468</v>
      </c>
      <c r="C88" s="144" t="s">
        <v>171</v>
      </c>
      <c r="D88" s="146" t="s">
        <v>20</v>
      </c>
      <c r="E88" s="112">
        <v>2030</v>
      </c>
      <c r="F88" s="157">
        <v>4.28</v>
      </c>
      <c r="G88" s="157">
        <f t="shared" si="6"/>
        <v>8688.4</v>
      </c>
      <c r="H88" s="111" t="s">
        <v>105</v>
      </c>
      <c r="I88" s="101">
        <f>'05 E 06-  PROCESSADOS'!G19-'Planilha- TR'!G88</f>
        <v>0</v>
      </c>
    </row>
    <row r="89" spans="1:9" ht="110.25" customHeight="1" x14ac:dyDescent="0.3">
      <c r="A89" s="142">
        <v>58</v>
      </c>
      <c r="B89" s="142">
        <v>462679</v>
      </c>
      <c r="C89" s="221" t="s">
        <v>172</v>
      </c>
      <c r="D89" s="146" t="s">
        <v>25</v>
      </c>
      <c r="E89" s="146">
        <v>621</v>
      </c>
      <c r="F89" s="157">
        <v>6.4</v>
      </c>
      <c r="G89" s="157">
        <f t="shared" si="6"/>
        <v>3974.4</v>
      </c>
      <c r="H89" s="111" t="s">
        <v>105</v>
      </c>
      <c r="I89" s="101">
        <f>'05 E 06-  PROCESSADOS'!G20-'Planilha- TR'!G89</f>
        <v>0</v>
      </c>
    </row>
    <row r="90" spans="1:9" ht="81" customHeight="1" x14ac:dyDescent="0.3">
      <c r="A90" s="142">
        <v>59</v>
      </c>
      <c r="B90" s="142">
        <v>463699</v>
      </c>
      <c r="C90" s="221" t="s">
        <v>173</v>
      </c>
      <c r="D90" s="146" t="s">
        <v>29</v>
      </c>
      <c r="E90" s="146">
        <v>968</v>
      </c>
      <c r="F90" s="157">
        <v>4.21</v>
      </c>
      <c r="G90" s="157">
        <f t="shared" si="6"/>
        <v>4075.2799999999997</v>
      </c>
      <c r="H90" s="111" t="s">
        <v>105</v>
      </c>
      <c r="I90" s="101">
        <f>'05 E 06-  PROCESSADOS'!G21-'Planilha- TR'!G90</f>
        <v>0</v>
      </c>
    </row>
    <row r="91" spans="1:9" ht="79.2" x14ac:dyDescent="0.3">
      <c r="A91" s="142">
        <v>60</v>
      </c>
      <c r="B91" s="142">
        <v>460385</v>
      </c>
      <c r="C91" s="144" t="s">
        <v>174</v>
      </c>
      <c r="D91" s="146" t="s">
        <v>13</v>
      </c>
      <c r="E91" s="112">
        <v>1776</v>
      </c>
      <c r="F91" s="157">
        <v>18.38</v>
      </c>
      <c r="G91" s="157">
        <f t="shared" si="6"/>
        <v>32642.879999999997</v>
      </c>
      <c r="H91" s="111" t="s">
        <v>105</v>
      </c>
      <c r="I91" s="101" t="e">
        <f>'05 E 06-  PROCESSADOS'!#REF!-'Planilha- TR'!G91</f>
        <v>#REF!</v>
      </c>
    </row>
    <row r="92" spans="1:9" ht="94.5" customHeight="1" x14ac:dyDescent="0.3">
      <c r="A92" s="142">
        <v>61</v>
      </c>
      <c r="B92" s="142">
        <v>476817</v>
      </c>
      <c r="C92" s="143" t="s">
        <v>175</v>
      </c>
      <c r="D92" s="146" t="s">
        <v>13</v>
      </c>
      <c r="E92" s="146">
        <v>581</v>
      </c>
      <c r="F92" s="157">
        <v>17.86</v>
      </c>
      <c r="G92" s="157">
        <f t="shared" si="6"/>
        <v>10376.66</v>
      </c>
      <c r="H92" s="111" t="s">
        <v>105</v>
      </c>
      <c r="I92" s="101">
        <f>'05 E 06-  PROCESSADOS'!G22-'Planilha- TR'!G92</f>
        <v>0</v>
      </c>
    </row>
    <row r="93" spans="1:9" x14ac:dyDescent="0.3">
      <c r="A93" s="343" t="s">
        <v>131</v>
      </c>
      <c r="B93" s="343"/>
      <c r="C93" s="343"/>
      <c r="D93" s="343"/>
      <c r="E93" s="343"/>
      <c r="F93" s="343"/>
      <c r="G93" s="152">
        <f>SUM(G85:G92)</f>
        <v>75932.959999999992</v>
      </c>
      <c r="H93" s="174"/>
    </row>
    <row r="94" spans="1:9" x14ac:dyDescent="0.3">
      <c r="A94" s="94"/>
      <c r="B94" s="94"/>
      <c r="C94" s="94"/>
      <c r="D94" s="94"/>
      <c r="E94" s="94"/>
      <c r="F94" s="165"/>
      <c r="G94" s="165"/>
      <c r="H94" s="149"/>
    </row>
    <row r="95" spans="1:9" x14ac:dyDescent="0.3">
      <c r="A95" s="94"/>
      <c r="B95" s="94"/>
      <c r="C95" s="94"/>
      <c r="D95" s="94"/>
      <c r="E95" s="94"/>
      <c r="F95" s="165"/>
      <c r="G95" s="165"/>
      <c r="H95" s="149"/>
    </row>
    <row r="96" spans="1:9" x14ac:dyDescent="0.3">
      <c r="A96" s="344" t="s">
        <v>126</v>
      </c>
      <c r="B96" s="344"/>
      <c r="C96" s="344"/>
      <c r="D96" s="344"/>
      <c r="E96" s="344"/>
      <c r="F96" s="344"/>
      <c r="G96" s="344"/>
      <c r="H96" s="344"/>
    </row>
    <row r="97" spans="1:9" ht="26.4" x14ac:dyDescent="0.3">
      <c r="A97" s="140" t="s">
        <v>0</v>
      </c>
      <c r="B97" s="140" t="s">
        <v>3</v>
      </c>
      <c r="C97" s="140" t="s">
        <v>1</v>
      </c>
      <c r="D97" s="140" t="s">
        <v>2</v>
      </c>
      <c r="E97" s="140" t="s">
        <v>4</v>
      </c>
      <c r="F97" s="152" t="s">
        <v>138</v>
      </c>
      <c r="G97" s="156" t="s">
        <v>139</v>
      </c>
      <c r="H97" s="123" t="s">
        <v>119</v>
      </c>
    </row>
    <row r="98" spans="1:9" ht="267" customHeight="1" x14ac:dyDescent="0.3">
      <c r="A98" s="142">
        <v>62</v>
      </c>
      <c r="B98" s="142">
        <v>447732</v>
      </c>
      <c r="C98" s="221" t="s">
        <v>176</v>
      </c>
      <c r="D98" s="146" t="s">
        <v>13</v>
      </c>
      <c r="E98" s="112">
        <v>4820</v>
      </c>
      <c r="F98" s="154">
        <v>32.630000000000003</v>
      </c>
      <c r="G98" s="153">
        <f>E98*F98</f>
        <v>157276.6</v>
      </c>
      <c r="H98" s="111" t="s">
        <v>104</v>
      </c>
      <c r="I98" s="101">
        <f>'07 E 08- CARNE OVO E PERECIVEIS'!G3-'Planilha- TR'!G98</f>
        <v>0</v>
      </c>
    </row>
    <row r="99" spans="1:9" ht="96.75" customHeight="1" x14ac:dyDescent="0.3">
      <c r="A99" s="142">
        <v>63</v>
      </c>
      <c r="B99" s="142">
        <v>447484</v>
      </c>
      <c r="C99" s="143" t="s">
        <v>177</v>
      </c>
      <c r="D99" s="146" t="s">
        <v>13</v>
      </c>
      <c r="E99" s="112">
        <v>9072</v>
      </c>
      <c r="F99" s="154">
        <v>12.92</v>
      </c>
      <c r="G99" s="153">
        <f t="shared" ref="G99:G100" si="7">E99*F99</f>
        <v>117210.24000000001</v>
      </c>
      <c r="H99" s="111" t="s">
        <v>104</v>
      </c>
      <c r="I99" s="101">
        <f>'07 E 08- CARNE OVO E PERECIVEIS'!G4-'Planilha- TR'!G99</f>
        <v>0</v>
      </c>
    </row>
    <row r="100" spans="1:9" ht="81" customHeight="1" x14ac:dyDescent="0.3">
      <c r="A100" s="142">
        <v>64</v>
      </c>
      <c r="B100" s="142">
        <v>467577</v>
      </c>
      <c r="C100" s="143" t="s">
        <v>178</v>
      </c>
      <c r="D100" s="146" t="s">
        <v>32</v>
      </c>
      <c r="E100" s="164">
        <v>13355</v>
      </c>
      <c r="F100" s="154">
        <v>19.600000000000001</v>
      </c>
      <c r="G100" s="153">
        <f t="shared" si="7"/>
        <v>261758.00000000003</v>
      </c>
      <c r="H100" s="111" t="s">
        <v>104</v>
      </c>
      <c r="I100" s="101">
        <f>'07 E 08- CARNE OVO E PERECIVEIS'!G5-'Planilha- TR'!G100</f>
        <v>0</v>
      </c>
    </row>
    <row r="101" spans="1:9" ht="140.25" customHeight="1" x14ac:dyDescent="0.3">
      <c r="A101" s="1">
        <v>65</v>
      </c>
      <c r="B101" s="1">
        <v>448897</v>
      </c>
      <c r="C101" s="176" t="s">
        <v>192</v>
      </c>
      <c r="D101" s="20" t="s">
        <v>193</v>
      </c>
      <c r="E101" s="11">
        <v>8337</v>
      </c>
      <c r="F101" s="85">
        <v>37.409999999999997</v>
      </c>
      <c r="G101" s="153">
        <f>E101*F101</f>
        <v>311887.17</v>
      </c>
      <c r="H101" s="111" t="s">
        <v>104</v>
      </c>
      <c r="I101" s="101"/>
    </row>
    <row r="102" spans="1:9" x14ac:dyDescent="0.3">
      <c r="A102" s="343" t="s">
        <v>129</v>
      </c>
      <c r="B102" s="343"/>
      <c r="C102" s="343"/>
      <c r="D102" s="343"/>
      <c r="E102" s="343"/>
      <c r="F102" s="343"/>
      <c r="G102" s="155">
        <f>SUM(G98:G100)</f>
        <v>536244.84000000008</v>
      </c>
      <c r="H102" s="174"/>
    </row>
    <row r="103" spans="1:9" x14ac:dyDescent="0.3">
      <c r="A103" s="94"/>
      <c r="B103" s="94"/>
      <c r="C103" s="94"/>
      <c r="D103" s="94"/>
      <c r="E103" s="94"/>
      <c r="F103" s="165"/>
      <c r="G103" s="165"/>
      <c r="H103" s="149"/>
    </row>
    <row r="104" spans="1:9" x14ac:dyDescent="0.3">
      <c r="A104" s="94"/>
      <c r="B104" s="94"/>
      <c r="C104" s="94"/>
      <c r="D104" s="94"/>
      <c r="E104" s="94"/>
      <c r="F104" s="165"/>
      <c r="G104" s="165"/>
      <c r="H104" s="149"/>
    </row>
    <row r="105" spans="1:9" x14ac:dyDescent="0.3">
      <c r="A105" s="344" t="s">
        <v>127</v>
      </c>
      <c r="B105" s="344"/>
      <c r="C105" s="344"/>
      <c r="D105" s="344"/>
      <c r="E105" s="344"/>
      <c r="F105" s="344"/>
      <c r="G105" s="344"/>
      <c r="H105" s="344"/>
    </row>
    <row r="106" spans="1:9" ht="26.4" x14ac:dyDescent="0.3">
      <c r="A106" s="140" t="s">
        <v>0</v>
      </c>
      <c r="B106" s="140" t="s">
        <v>3</v>
      </c>
      <c r="C106" s="140" t="s">
        <v>1</v>
      </c>
      <c r="D106" s="140" t="s">
        <v>2</v>
      </c>
      <c r="E106" s="140" t="s">
        <v>4</v>
      </c>
      <c r="F106" s="152" t="s">
        <v>138</v>
      </c>
      <c r="G106" s="156" t="s">
        <v>139</v>
      </c>
      <c r="H106" s="123" t="s">
        <v>119</v>
      </c>
    </row>
    <row r="107" spans="1:9" ht="274.95" customHeight="1" x14ac:dyDescent="0.3">
      <c r="A107" s="142">
        <v>66</v>
      </c>
      <c r="B107" s="142">
        <v>447732</v>
      </c>
      <c r="C107" s="143" t="s">
        <v>179</v>
      </c>
      <c r="D107" s="146" t="s">
        <v>13</v>
      </c>
      <c r="E107" s="142">
        <v>720</v>
      </c>
      <c r="F107" s="153">
        <v>32.630000000000003</v>
      </c>
      <c r="G107" s="153">
        <f>E107*F107</f>
        <v>23493.600000000002</v>
      </c>
      <c r="H107" s="111" t="s">
        <v>105</v>
      </c>
      <c r="I107" s="101">
        <f>'07 E 08- CARNE OVO E PERECIVEIS'!G12-'Planilha- TR'!G107</f>
        <v>0</v>
      </c>
    </row>
    <row r="108" spans="1:9" ht="92.4" x14ac:dyDescent="0.3">
      <c r="A108" s="142">
        <v>67</v>
      </c>
      <c r="B108" s="142">
        <v>447484</v>
      </c>
      <c r="C108" s="143" t="s">
        <v>177</v>
      </c>
      <c r="D108" s="146" t="s">
        <v>13</v>
      </c>
      <c r="E108" s="142">
        <v>1355</v>
      </c>
      <c r="F108" s="153">
        <v>12.92</v>
      </c>
      <c r="G108" s="153">
        <f t="shared" ref="G108:G109" si="8">E108*F108</f>
        <v>17506.599999999999</v>
      </c>
      <c r="H108" s="111" t="s">
        <v>105</v>
      </c>
      <c r="I108" s="101">
        <f>'07 E 08- CARNE OVO E PERECIVEIS'!G13-'Planilha- TR'!G108</f>
        <v>0</v>
      </c>
    </row>
    <row r="109" spans="1:9" ht="70.5" customHeight="1" x14ac:dyDescent="0.3">
      <c r="A109" s="142">
        <v>68</v>
      </c>
      <c r="B109" s="142">
        <v>467577</v>
      </c>
      <c r="C109" s="143" t="s">
        <v>178</v>
      </c>
      <c r="D109" s="146" t="s">
        <v>32</v>
      </c>
      <c r="E109" s="112">
        <v>1000</v>
      </c>
      <c r="F109" s="153">
        <v>19.600000000000001</v>
      </c>
      <c r="G109" s="153">
        <f t="shared" si="8"/>
        <v>19600</v>
      </c>
      <c r="H109" s="111" t="s">
        <v>105</v>
      </c>
      <c r="I109" s="101">
        <f>'07 E 08- CARNE OVO E PERECIVEIS'!G14-'Planilha- TR'!G109</f>
        <v>0</v>
      </c>
    </row>
    <row r="110" spans="1:9" ht="132" x14ac:dyDescent="0.3">
      <c r="A110" s="1">
        <v>69</v>
      </c>
      <c r="B110" s="1">
        <v>448897</v>
      </c>
      <c r="C110" s="176" t="s">
        <v>192</v>
      </c>
      <c r="D110" s="20" t="s">
        <v>193</v>
      </c>
      <c r="E110" s="11">
        <v>500</v>
      </c>
      <c r="F110" s="82">
        <v>37.409999999999997</v>
      </c>
      <c r="G110" s="153">
        <f>E110*F110</f>
        <v>18705</v>
      </c>
      <c r="H110" s="111" t="s">
        <v>105</v>
      </c>
      <c r="I110" s="101"/>
    </row>
    <row r="111" spans="1:9" x14ac:dyDescent="0.3">
      <c r="A111" s="343" t="s">
        <v>128</v>
      </c>
      <c r="B111" s="343"/>
      <c r="C111" s="343"/>
      <c r="D111" s="343"/>
      <c r="E111" s="343"/>
      <c r="F111" s="343"/>
      <c r="G111" s="155">
        <f>SUM(G107:G110)</f>
        <v>79305.2</v>
      </c>
      <c r="H111" s="174"/>
    </row>
    <row r="112" spans="1:9" x14ac:dyDescent="0.3">
      <c r="A112" s="94"/>
      <c r="B112" s="94"/>
      <c r="C112" s="94"/>
      <c r="D112" s="94"/>
      <c r="E112" s="94"/>
      <c r="F112" s="165"/>
      <c r="G112" s="165"/>
      <c r="H112" s="149"/>
    </row>
    <row r="113" spans="1:10" x14ac:dyDescent="0.3">
      <c r="A113" s="367" t="s">
        <v>198</v>
      </c>
      <c r="B113" s="367"/>
      <c r="C113" s="367"/>
      <c r="D113" s="367"/>
      <c r="E113" s="367"/>
      <c r="F113" s="367"/>
      <c r="G113" s="367"/>
      <c r="H113" s="367"/>
    </row>
    <row r="114" spans="1:10" ht="22.8" x14ac:dyDescent="0.3">
      <c r="A114" s="224" t="s">
        <v>0</v>
      </c>
      <c r="B114" s="224" t="s">
        <v>3</v>
      </c>
      <c r="C114" s="224" t="s">
        <v>1</v>
      </c>
      <c r="D114" s="224" t="s">
        <v>2</v>
      </c>
      <c r="E114" s="224" t="s">
        <v>4</v>
      </c>
      <c r="F114" s="225" t="s">
        <v>8</v>
      </c>
      <c r="G114" s="226" t="s">
        <v>9</v>
      </c>
      <c r="H114" s="227" t="s">
        <v>119</v>
      </c>
    </row>
    <row r="115" spans="1:10" ht="118.5" customHeight="1" x14ac:dyDescent="0.3">
      <c r="A115" s="199">
        <v>70</v>
      </c>
      <c r="B115" s="199">
        <v>601400</v>
      </c>
      <c r="C115" s="200" t="s">
        <v>201</v>
      </c>
      <c r="D115" s="201" t="s">
        <v>189</v>
      </c>
      <c r="E115" s="202">
        <v>3130</v>
      </c>
      <c r="F115" s="203">
        <v>96.87</v>
      </c>
      <c r="G115" s="203">
        <f>F115*E115</f>
        <v>303203.10000000003</v>
      </c>
      <c r="H115" s="111" t="s">
        <v>104</v>
      </c>
      <c r="J115" s="101"/>
    </row>
    <row r="116" spans="1:10" ht="57" x14ac:dyDescent="0.3">
      <c r="A116" s="1">
        <v>71</v>
      </c>
      <c r="B116" s="199">
        <v>447375</v>
      </c>
      <c r="C116" s="200" t="s">
        <v>202</v>
      </c>
      <c r="D116" s="201" t="s">
        <v>191</v>
      </c>
      <c r="E116" s="202">
        <v>1017</v>
      </c>
      <c r="F116" s="203">
        <v>22.04</v>
      </c>
      <c r="G116" s="203">
        <f>E116*F116</f>
        <v>22414.68</v>
      </c>
      <c r="H116" s="111" t="s">
        <v>104</v>
      </c>
    </row>
    <row r="117" spans="1:10" x14ac:dyDescent="0.3">
      <c r="A117" s="334" t="s">
        <v>203</v>
      </c>
      <c r="B117" s="335"/>
      <c r="C117" s="335"/>
      <c r="D117" s="335"/>
      <c r="E117" s="335"/>
      <c r="F117" s="336"/>
      <c r="G117" s="228">
        <f>SUM(G115:G116)</f>
        <v>325617.78000000003</v>
      </c>
      <c r="H117" s="229"/>
    </row>
    <row r="118" spans="1:10" x14ac:dyDescent="0.3">
      <c r="H118"/>
    </row>
    <row r="119" spans="1:10" x14ac:dyDescent="0.3">
      <c r="H119"/>
    </row>
    <row r="120" spans="1:10" x14ac:dyDescent="0.3">
      <c r="A120" s="333" t="s">
        <v>204</v>
      </c>
      <c r="B120" s="333"/>
      <c r="C120" s="333"/>
      <c r="D120" s="333"/>
      <c r="E120" s="333"/>
      <c r="F120" s="333"/>
      <c r="G120" s="333"/>
      <c r="H120" s="333"/>
    </row>
    <row r="121" spans="1:10" ht="22.8" x14ac:dyDescent="0.3">
      <c r="A121" s="224" t="s">
        <v>0</v>
      </c>
      <c r="B121" s="224" t="s">
        <v>3</v>
      </c>
      <c r="C121" s="224" t="s">
        <v>1</v>
      </c>
      <c r="D121" s="224" t="s">
        <v>2</v>
      </c>
      <c r="E121" s="224" t="s">
        <v>4</v>
      </c>
      <c r="F121" s="225" t="s">
        <v>8</v>
      </c>
      <c r="G121" s="226" t="s">
        <v>9</v>
      </c>
      <c r="H121" s="227" t="s">
        <v>119</v>
      </c>
    </row>
    <row r="122" spans="1:10" ht="114" x14ac:dyDescent="0.3">
      <c r="A122" s="199">
        <v>72</v>
      </c>
      <c r="B122" s="199">
        <v>601400</v>
      </c>
      <c r="C122" s="200" t="s">
        <v>201</v>
      </c>
      <c r="D122" s="201" t="s">
        <v>189</v>
      </c>
      <c r="E122" s="202">
        <v>730</v>
      </c>
      <c r="F122" s="203">
        <v>96.87</v>
      </c>
      <c r="G122" s="203">
        <f>E122*F122</f>
        <v>70715.100000000006</v>
      </c>
      <c r="H122" s="111" t="s">
        <v>105</v>
      </c>
    </row>
    <row r="123" spans="1:10" ht="57" x14ac:dyDescent="0.3">
      <c r="A123" s="1">
        <v>73</v>
      </c>
      <c r="B123" s="199">
        <v>447375</v>
      </c>
      <c r="C123" s="200" t="s">
        <v>202</v>
      </c>
      <c r="D123" s="201" t="s">
        <v>191</v>
      </c>
      <c r="E123" s="202">
        <v>337</v>
      </c>
      <c r="F123" s="203">
        <v>22.04</v>
      </c>
      <c r="G123" s="203">
        <f>E123*F123</f>
        <v>7427.48</v>
      </c>
      <c r="H123" s="111" t="s">
        <v>105</v>
      </c>
      <c r="I123"/>
    </row>
    <row r="124" spans="1:10" x14ac:dyDescent="0.3">
      <c r="A124" s="337" t="s">
        <v>205</v>
      </c>
      <c r="B124" s="338"/>
      <c r="C124" s="338"/>
      <c r="D124" s="338"/>
      <c r="E124" s="338"/>
      <c r="F124" s="339"/>
      <c r="G124" s="216">
        <f>SUM(G122:G123)</f>
        <v>78142.58</v>
      </c>
      <c r="H124" s="215"/>
      <c r="I124"/>
    </row>
    <row r="125" spans="1:10" x14ac:dyDescent="0.3">
      <c r="A125" s="94"/>
      <c r="B125" s="94"/>
      <c r="C125" s="94"/>
      <c r="D125" s="94"/>
      <c r="E125" s="94"/>
      <c r="F125" s="165"/>
      <c r="G125" s="165"/>
      <c r="H125" s="149"/>
    </row>
    <row r="126" spans="1:10" x14ac:dyDescent="0.3">
      <c r="A126" s="333" t="s">
        <v>206</v>
      </c>
      <c r="B126" s="333"/>
      <c r="C126" s="333"/>
      <c r="D126" s="333"/>
      <c r="E126" s="333"/>
      <c r="F126" s="333"/>
      <c r="G126" s="333"/>
      <c r="H126" s="333"/>
    </row>
    <row r="127" spans="1:10" ht="22.8" x14ac:dyDescent="0.3">
      <c r="A127" s="224" t="s">
        <v>0</v>
      </c>
      <c r="B127" s="224" t="s">
        <v>3</v>
      </c>
      <c r="C127" s="224" t="s">
        <v>1</v>
      </c>
      <c r="D127" s="224" t="s">
        <v>2</v>
      </c>
      <c r="E127" s="224" t="s">
        <v>4</v>
      </c>
      <c r="F127" s="225" t="s">
        <v>8</v>
      </c>
      <c r="G127" s="226" t="s">
        <v>9</v>
      </c>
      <c r="H127" s="227" t="s">
        <v>119</v>
      </c>
    </row>
    <row r="128" spans="1:10" ht="102.6" x14ac:dyDescent="0.3">
      <c r="A128" s="199">
        <v>74</v>
      </c>
      <c r="B128" s="199">
        <v>464514</v>
      </c>
      <c r="C128" s="200" t="s">
        <v>194</v>
      </c>
      <c r="D128" s="201" t="s">
        <v>13</v>
      </c>
      <c r="E128" s="202">
        <v>9936</v>
      </c>
      <c r="F128" s="203">
        <v>21.37</v>
      </c>
      <c r="G128" s="203">
        <f>E128*F128</f>
        <v>212332.32</v>
      </c>
      <c r="H128" s="111" t="s">
        <v>104</v>
      </c>
    </row>
    <row r="129" spans="1:10" ht="193.8" x14ac:dyDescent="0.3">
      <c r="A129" s="199">
        <v>75</v>
      </c>
      <c r="B129" s="199">
        <v>464484</v>
      </c>
      <c r="C129" s="200" t="s">
        <v>195</v>
      </c>
      <c r="D129" s="201" t="s">
        <v>13</v>
      </c>
      <c r="E129" s="202">
        <v>9936</v>
      </c>
      <c r="F129" s="203">
        <v>26.52</v>
      </c>
      <c r="G129" s="203">
        <f>E129*F129</f>
        <v>263502.71999999997</v>
      </c>
      <c r="H129" s="111" t="s">
        <v>104</v>
      </c>
    </row>
    <row r="130" spans="1:10" ht="102.6" x14ac:dyDescent="0.3">
      <c r="A130" s="199">
        <v>76</v>
      </c>
      <c r="B130" s="199">
        <v>464511</v>
      </c>
      <c r="C130" s="200" t="s">
        <v>196</v>
      </c>
      <c r="D130" s="201" t="s">
        <v>13</v>
      </c>
      <c r="E130" s="202">
        <v>9936</v>
      </c>
      <c r="F130" s="203">
        <v>18.89</v>
      </c>
      <c r="G130" s="203">
        <f>E130*F130</f>
        <v>187691.04</v>
      </c>
      <c r="H130" s="111" t="s">
        <v>104</v>
      </c>
    </row>
    <row r="131" spans="1:10" ht="102.6" x14ac:dyDescent="0.3">
      <c r="A131" s="199">
        <v>77</v>
      </c>
      <c r="B131" s="199">
        <v>464485</v>
      </c>
      <c r="C131" s="200" t="s">
        <v>197</v>
      </c>
      <c r="D131" s="201" t="s">
        <v>13</v>
      </c>
      <c r="E131" s="202">
        <v>9936</v>
      </c>
      <c r="F131" s="203">
        <v>28.97</v>
      </c>
      <c r="G131" s="203">
        <f>E131*F131</f>
        <v>287845.92</v>
      </c>
      <c r="H131" s="111" t="s">
        <v>104</v>
      </c>
    </row>
    <row r="132" spans="1:10" x14ac:dyDescent="0.3">
      <c r="A132" s="364" t="s">
        <v>207</v>
      </c>
      <c r="B132" s="365"/>
      <c r="C132" s="365"/>
      <c r="D132" s="365"/>
      <c r="E132" s="365"/>
      <c r="F132" s="366"/>
      <c r="G132" s="222">
        <f>SUM(G128:G131)</f>
        <v>951372</v>
      </c>
      <c r="H132" s="39"/>
    </row>
    <row r="133" spans="1:10" x14ac:dyDescent="0.3">
      <c r="H133"/>
    </row>
    <row r="134" spans="1:10" x14ac:dyDescent="0.3">
      <c r="H134"/>
    </row>
    <row r="135" spans="1:10" x14ac:dyDescent="0.3">
      <c r="A135" s="333" t="s">
        <v>208</v>
      </c>
      <c r="B135" s="333"/>
      <c r="C135" s="333"/>
      <c r="D135" s="333"/>
      <c r="E135" s="333"/>
      <c r="F135" s="333"/>
      <c r="G135" s="333"/>
      <c r="H135" s="333"/>
    </row>
    <row r="136" spans="1:10" ht="22.8" x14ac:dyDescent="0.3">
      <c r="A136" s="224" t="s">
        <v>0</v>
      </c>
      <c r="B136" s="224" t="s">
        <v>3</v>
      </c>
      <c r="C136" s="224" t="s">
        <v>1</v>
      </c>
      <c r="D136" s="224" t="s">
        <v>2</v>
      </c>
      <c r="E136" s="224" t="s">
        <v>4</v>
      </c>
      <c r="F136" s="225" t="s">
        <v>8</v>
      </c>
      <c r="G136" s="226" t="s">
        <v>9</v>
      </c>
      <c r="H136" s="227" t="s">
        <v>119</v>
      </c>
    </row>
    <row r="137" spans="1:10" ht="102.6" x14ac:dyDescent="0.3">
      <c r="A137" s="199">
        <v>78</v>
      </c>
      <c r="B137" s="199">
        <v>464514</v>
      </c>
      <c r="C137" s="200" t="s">
        <v>194</v>
      </c>
      <c r="D137" s="201" t="s">
        <v>13</v>
      </c>
      <c r="E137" s="202">
        <v>830</v>
      </c>
      <c r="F137" s="203">
        <v>21.37</v>
      </c>
      <c r="G137" s="203">
        <f>E137*F137</f>
        <v>17737.100000000002</v>
      </c>
      <c r="H137" s="111" t="s">
        <v>105</v>
      </c>
      <c r="J137" s="101"/>
    </row>
    <row r="138" spans="1:10" ht="193.8" x14ac:dyDescent="0.3">
      <c r="A138" s="199">
        <v>79</v>
      </c>
      <c r="B138" s="199">
        <v>464484</v>
      </c>
      <c r="C138" s="200" t="s">
        <v>195</v>
      </c>
      <c r="D138" s="201" t="s">
        <v>13</v>
      </c>
      <c r="E138" s="202">
        <v>830</v>
      </c>
      <c r="F138" s="203">
        <v>26.52</v>
      </c>
      <c r="G138" s="203">
        <f>E138*F138</f>
        <v>22011.599999999999</v>
      </c>
      <c r="H138" s="111" t="s">
        <v>105</v>
      </c>
    </row>
    <row r="139" spans="1:10" ht="102.6" x14ac:dyDescent="0.3">
      <c r="A139" s="199">
        <v>80</v>
      </c>
      <c r="B139" s="199">
        <v>464511</v>
      </c>
      <c r="C139" s="200" t="s">
        <v>196</v>
      </c>
      <c r="D139" s="201" t="s">
        <v>13</v>
      </c>
      <c r="E139" s="202">
        <v>830</v>
      </c>
      <c r="F139" s="203">
        <v>18.89</v>
      </c>
      <c r="G139" s="203">
        <f>E139*F139</f>
        <v>15678.7</v>
      </c>
      <c r="H139" s="111" t="s">
        <v>105</v>
      </c>
    </row>
    <row r="140" spans="1:10" ht="102.6" x14ac:dyDescent="0.3">
      <c r="A140" s="199">
        <v>81</v>
      </c>
      <c r="B140" s="199">
        <v>464485</v>
      </c>
      <c r="C140" s="200" t="s">
        <v>197</v>
      </c>
      <c r="D140" s="201" t="s">
        <v>13</v>
      </c>
      <c r="E140" s="202">
        <v>830</v>
      </c>
      <c r="F140" s="203">
        <v>28.97</v>
      </c>
      <c r="G140" s="203">
        <f>E140*F140</f>
        <v>24045.1</v>
      </c>
      <c r="H140" s="111" t="s">
        <v>105</v>
      </c>
    </row>
    <row r="141" spans="1:10" x14ac:dyDescent="0.3">
      <c r="A141" s="334" t="s">
        <v>209</v>
      </c>
      <c r="B141" s="335"/>
      <c r="C141" s="335"/>
      <c r="D141" s="335"/>
      <c r="E141" s="335"/>
      <c r="F141" s="336"/>
      <c r="G141" s="228">
        <f>SUM(G137:G140)</f>
        <v>79472.5</v>
      </c>
      <c r="H141" s="230"/>
    </row>
    <row r="142" spans="1:10" x14ac:dyDescent="0.3">
      <c r="A142" s="94"/>
      <c r="B142" s="94"/>
      <c r="C142" s="94"/>
      <c r="D142" s="94"/>
      <c r="E142" s="94"/>
      <c r="F142" s="165"/>
      <c r="G142" s="165"/>
      <c r="H142" s="149"/>
    </row>
    <row r="143" spans="1:10" x14ac:dyDescent="0.3">
      <c r="A143" s="94"/>
      <c r="B143" s="94"/>
      <c r="C143" s="94"/>
      <c r="D143" s="94"/>
      <c r="E143" s="94"/>
      <c r="F143" s="165"/>
      <c r="G143" s="165"/>
      <c r="H143" s="149"/>
    </row>
    <row r="144" spans="1:10" x14ac:dyDescent="0.3">
      <c r="A144" s="94"/>
      <c r="B144" s="94"/>
      <c r="C144" s="94"/>
      <c r="D144" s="94"/>
      <c r="E144" s="94"/>
      <c r="F144" s="165"/>
      <c r="G144" s="165"/>
      <c r="H144" s="149"/>
    </row>
    <row r="145" spans="1:11" x14ac:dyDescent="0.3">
      <c r="A145" s="94"/>
      <c r="B145" s="94"/>
      <c r="C145" s="94"/>
      <c r="D145" s="94"/>
      <c r="E145" s="94"/>
      <c r="F145" s="165"/>
      <c r="G145" s="165"/>
      <c r="H145" s="149"/>
    </row>
    <row r="146" spans="1:11" x14ac:dyDescent="0.3">
      <c r="A146" s="94"/>
      <c r="B146" s="94"/>
      <c r="C146" s="94"/>
      <c r="D146" s="94"/>
      <c r="E146" s="357" t="s">
        <v>180</v>
      </c>
      <c r="F146" s="358"/>
      <c r="G146" s="359"/>
      <c r="H146" s="149"/>
    </row>
    <row r="147" spans="1:11" x14ac:dyDescent="0.3">
      <c r="A147" s="94"/>
      <c r="B147" s="94"/>
      <c r="C147" s="94"/>
      <c r="D147" s="94"/>
      <c r="E147" s="360" t="s">
        <v>181</v>
      </c>
      <c r="F147" s="388">
        <f>A2</f>
        <v>1</v>
      </c>
      <c r="G147" s="166">
        <f>G2</f>
        <v>638128.4</v>
      </c>
      <c r="H147" s="149"/>
    </row>
    <row r="148" spans="1:11" ht="15.75" customHeight="1" x14ac:dyDescent="0.3">
      <c r="A148" s="94"/>
      <c r="B148" s="94"/>
      <c r="C148" s="94"/>
      <c r="D148" s="94"/>
      <c r="E148" s="360"/>
      <c r="F148" s="388">
        <f t="shared" ref="F148:F154" si="9">A3</f>
        <v>2</v>
      </c>
      <c r="G148" s="166">
        <f t="shared" ref="G148:G154" si="10">G3</f>
        <v>79749.600000000006</v>
      </c>
      <c r="H148" s="149"/>
      <c r="I148" s="223"/>
      <c r="J148" s="93"/>
      <c r="K148" s="93"/>
    </row>
    <row r="149" spans="1:11" x14ac:dyDescent="0.3">
      <c r="A149" s="94"/>
      <c r="B149" s="94"/>
      <c r="C149" s="94"/>
      <c r="D149" s="94"/>
      <c r="E149" s="360"/>
      <c r="F149" s="388">
        <f t="shared" si="9"/>
        <v>3</v>
      </c>
      <c r="G149" s="166">
        <f t="shared" si="10"/>
        <v>528268.43999999994</v>
      </c>
      <c r="H149" s="149"/>
    </row>
    <row r="150" spans="1:11" x14ac:dyDescent="0.3">
      <c r="A150" s="94"/>
      <c r="B150" s="94"/>
      <c r="C150" s="94"/>
      <c r="D150" s="94"/>
      <c r="E150" s="360"/>
      <c r="F150" s="388">
        <f t="shared" si="9"/>
        <v>4</v>
      </c>
      <c r="G150" s="166">
        <f t="shared" si="10"/>
        <v>78435</v>
      </c>
      <c r="H150" s="149"/>
    </row>
    <row r="151" spans="1:11" x14ac:dyDescent="0.3">
      <c r="A151" s="94"/>
      <c r="B151" s="94"/>
      <c r="C151" s="94"/>
      <c r="D151" s="94"/>
      <c r="E151" s="360"/>
      <c r="F151" s="388">
        <f t="shared" si="9"/>
        <v>5</v>
      </c>
      <c r="G151" s="166">
        <f t="shared" si="10"/>
        <v>495837.73000000004</v>
      </c>
      <c r="H151" s="149"/>
    </row>
    <row r="152" spans="1:11" x14ac:dyDescent="0.3">
      <c r="A152" s="94"/>
      <c r="B152" s="94"/>
      <c r="C152" s="94"/>
      <c r="D152" s="94"/>
      <c r="E152" s="360"/>
      <c r="F152" s="388">
        <f t="shared" si="9"/>
        <v>6</v>
      </c>
      <c r="G152" s="166">
        <f t="shared" si="10"/>
        <v>79378</v>
      </c>
      <c r="H152" s="149"/>
    </row>
    <row r="153" spans="1:11" x14ac:dyDescent="0.3">
      <c r="A153" s="94"/>
      <c r="B153" s="94"/>
      <c r="C153" s="94"/>
      <c r="D153" s="94"/>
      <c r="E153" s="360"/>
      <c r="F153" s="388">
        <f t="shared" si="9"/>
        <v>7</v>
      </c>
      <c r="G153" s="166">
        <f t="shared" si="10"/>
        <v>327457.90000000002</v>
      </c>
      <c r="H153" s="149"/>
    </row>
    <row r="154" spans="1:11" x14ac:dyDescent="0.3">
      <c r="A154" s="94"/>
      <c r="B154" s="94"/>
      <c r="C154" s="94"/>
      <c r="D154" s="94"/>
      <c r="E154" s="360"/>
      <c r="F154" s="388">
        <f t="shared" si="9"/>
        <v>8</v>
      </c>
      <c r="G154" s="166">
        <f t="shared" si="10"/>
        <v>79937</v>
      </c>
      <c r="H154" s="149"/>
    </row>
    <row r="155" spans="1:11" x14ac:dyDescent="0.3">
      <c r="A155" s="94"/>
      <c r="B155" s="94"/>
      <c r="C155" s="94"/>
      <c r="D155" s="94"/>
      <c r="E155" s="361" t="s">
        <v>182</v>
      </c>
      <c r="F155" s="387">
        <v>1</v>
      </c>
      <c r="G155" s="167">
        <f>G19</f>
        <v>160255.07</v>
      </c>
      <c r="H155" s="149"/>
    </row>
    <row r="156" spans="1:11" x14ac:dyDescent="0.3">
      <c r="A156" s="94"/>
      <c r="B156" s="94"/>
      <c r="C156" s="94"/>
      <c r="D156" s="94"/>
      <c r="E156" s="361"/>
      <c r="F156" s="387">
        <v>2</v>
      </c>
      <c r="G156" s="167">
        <f>G31</f>
        <v>196831.19</v>
      </c>
      <c r="H156" s="149"/>
    </row>
    <row r="157" spans="1:11" x14ac:dyDescent="0.3">
      <c r="A157" s="94"/>
      <c r="B157" s="94"/>
      <c r="C157" s="94"/>
      <c r="D157" s="94"/>
      <c r="E157" s="361"/>
      <c r="F157" s="387">
        <v>3</v>
      </c>
      <c r="G157" s="167">
        <f>G49</f>
        <v>704133.29999999993</v>
      </c>
      <c r="H157" s="149"/>
    </row>
    <row r="158" spans="1:11" x14ac:dyDescent="0.3">
      <c r="A158" s="94"/>
      <c r="B158" s="94"/>
      <c r="C158" s="94"/>
      <c r="D158" s="94"/>
      <c r="E158" s="361"/>
      <c r="F158" s="387">
        <v>4</v>
      </c>
      <c r="G158" s="167">
        <f>G67</f>
        <v>78194.12000000001</v>
      </c>
      <c r="H158" s="149"/>
    </row>
    <row r="159" spans="1:11" x14ac:dyDescent="0.3">
      <c r="A159" s="94"/>
      <c r="B159" s="94"/>
      <c r="C159" s="94"/>
      <c r="D159" s="94"/>
      <c r="E159" s="361"/>
      <c r="F159" s="387">
        <v>5</v>
      </c>
      <c r="G159" s="167">
        <f>G80</f>
        <v>768073.8</v>
      </c>
      <c r="H159" s="149"/>
    </row>
    <row r="160" spans="1:11" x14ac:dyDescent="0.3">
      <c r="A160" s="94"/>
      <c r="B160" s="94"/>
      <c r="C160" s="94"/>
      <c r="D160" s="94"/>
      <c r="E160" s="361"/>
      <c r="F160" s="387">
        <v>6</v>
      </c>
      <c r="G160" s="167">
        <f>G93</f>
        <v>75932.959999999992</v>
      </c>
      <c r="H160" s="149"/>
    </row>
    <row r="161" spans="1:8" x14ac:dyDescent="0.3">
      <c r="A161" s="94"/>
      <c r="B161" s="94"/>
      <c r="C161" s="94"/>
      <c r="D161" s="94"/>
      <c r="E161" s="361"/>
      <c r="F161" s="387">
        <v>7</v>
      </c>
      <c r="G161" s="167">
        <f>G102</f>
        <v>536244.84000000008</v>
      </c>
      <c r="H161" s="149"/>
    </row>
    <row r="162" spans="1:8" x14ac:dyDescent="0.3">
      <c r="A162" s="94"/>
      <c r="B162" s="94"/>
      <c r="C162" s="94"/>
      <c r="D162" s="94"/>
      <c r="E162" s="361"/>
      <c r="F162" s="387">
        <v>8</v>
      </c>
      <c r="G162" s="167">
        <f>G111</f>
        <v>79305.2</v>
      </c>
      <c r="H162" s="149"/>
    </row>
    <row r="163" spans="1:8" x14ac:dyDescent="0.3">
      <c r="A163" s="94"/>
      <c r="B163" s="94"/>
      <c r="C163" s="94"/>
      <c r="D163" s="94"/>
      <c r="E163" s="362" t="s">
        <v>183</v>
      </c>
      <c r="F163" s="362"/>
      <c r="G163" s="168">
        <f>SUM(G147:G162)</f>
        <v>4906162.55</v>
      </c>
      <c r="H163" s="149"/>
    </row>
    <row r="164" spans="1:8" x14ac:dyDescent="0.3">
      <c r="A164" s="94"/>
      <c r="B164" s="94"/>
      <c r="C164" s="94"/>
      <c r="D164" s="94"/>
      <c r="E164" s="363" t="s">
        <v>184</v>
      </c>
      <c r="F164" s="363"/>
      <c r="G164" s="169">
        <f>'Média Geral'!L48</f>
        <v>6293611.1399999997</v>
      </c>
      <c r="H164" s="149"/>
    </row>
    <row r="165" spans="1:8" x14ac:dyDescent="0.3">
      <c r="A165" s="94"/>
      <c r="B165" s="94"/>
      <c r="C165" s="94"/>
      <c r="D165" s="94"/>
      <c r="E165" s="356" t="s">
        <v>185</v>
      </c>
      <c r="F165" s="356"/>
      <c r="G165" s="170">
        <f>G164-G163</f>
        <v>1387448.5899999999</v>
      </c>
      <c r="H165" s="149"/>
    </row>
  </sheetData>
  <autoFilter ref="A1:H165"/>
  <mergeCells count="31">
    <mergeCell ref="A132:F132"/>
    <mergeCell ref="A135:H135"/>
    <mergeCell ref="A141:F141"/>
    <mergeCell ref="A113:H113"/>
    <mergeCell ref="A117:F117"/>
    <mergeCell ref="A120:H120"/>
    <mergeCell ref="A124:F124"/>
    <mergeCell ref="A126:H126"/>
    <mergeCell ref="E165:F165"/>
    <mergeCell ref="E146:G146"/>
    <mergeCell ref="E147:E154"/>
    <mergeCell ref="E155:E162"/>
    <mergeCell ref="E163:F163"/>
    <mergeCell ref="E164:F164"/>
    <mergeCell ref="A34:H34"/>
    <mergeCell ref="A52:H52"/>
    <mergeCell ref="A70:H70"/>
    <mergeCell ref="A83:H83"/>
    <mergeCell ref="A93:F93"/>
    <mergeCell ref="A49:F49"/>
    <mergeCell ref="A67:F67"/>
    <mergeCell ref="A96:H96"/>
    <mergeCell ref="A102:F102"/>
    <mergeCell ref="A105:H105"/>
    <mergeCell ref="A111:F111"/>
    <mergeCell ref="A80:F80"/>
    <mergeCell ref="A10:F10"/>
    <mergeCell ref="A13:H13"/>
    <mergeCell ref="A19:F19"/>
    <mergeCell ref="A22:H22"/>
    <mergeCell ref="A31:F31"/>
  </mergeCells>
  <pageMargins left="0.51181102362204722" right="0.51181102362204722" top="0.78740157480314965" bottom="0.78740157480314965" header="0.31496062992125984" footer="0.31496062992125984"/>
  <pageSetup paperSize="9" scale="76" fitToHeight="0" orientation="portrait" r:id="rId1"/>
  <headerFooter>
    <oddHeader>&amp;A</oddHeader>
    <oddFooter>Página &amp;P de &amp;N</oddFooter>
  </headerFooter>
  <rowBreaks count="2" manualBreakCount="2">
    <brk id="7" max="7" man="1"/>
    <brk id="20"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5"/>
  <sheetViews>
    <sheetView topLeftCell="A49" workbookViewId="0">
      <selection activeCell="K3" sqref="K3"/>
    </sheetView>
  </sheetViews>
  <sheetFormatPr defaultRowHeight="14.4" x14ac:dyDescent="0.3"/>
  <cols>
    <col min="3" max="3" width="30" customWidth="1"/>
    <col min="7" max="7" width="17.44140625" customWidth="1"/>
    <col min="8" max="8" width="20.44140625" customWidth="1"/>
    <col min="12" max="12" width="18.88671875" bestFit="1" customWidth="1"/>
    <col min="14" max="14" width="18.88671875" bestFit="1" customWidth="1"/>
  </cols>
  <sheetData>
    <row r="1" spans="1:14" ht="21" customHeight="1" x14ac:dyDescent="0.3">
      <c r="A1" s="232" t="s">
        <v>0</v>
      </c>
      <c r="B1" s="232" t="s">
        <v>3</v>
      </c>
      <c r="C1" s="232" t="s">
        <v>1</v>
      </c>
      <c r="D1" s="232" t="s">
        <v>2</v>
      </c>
      <c r="E1" s="232" t="s">
        <v>4</v>
      </c>
      <c r="F1" s="233" t="s">
        <v>8</v>
      </c>
      <c r="G1" s="233" t="s">
        <v>9</v>
      </c>
      <c r="H1" s="232" t="s">
        <v>81</v>
      </c>
      <c r="L1" s="281">
        <f>'Média Geral'!L48</f>
        <v>6293611.1399999997</v>
      </c>
      <c r="N1" s="281">
        <f>G10+G18+G29+G46+G64+G75+G88+G96+G105+G111+G118+G126+G135</f>
        <v>6293611.1400000006</v>
      </c>
    </row>
    <row r="2" spans="1:14" ht="125.4" x14ac:dyDescent="0.3">
      <c r="A2" s="199">
        <v>1</v>
      </c>
      <c r="B2" s="234">
        <v>447393</v>
      </c>
      <c r="C2" s="235" t="s">
        <v>215</v>
      </c>
      <c r="D2" s="236" t="s">
        <v>13</v>
      </c>
      <c r="E2" s="237">
        <v>24245</v>
      </c>
      <c r="F2" s="203">
        <v>26.32</v>
      </c>
      <c r="G2" s="203">
        <f t="shared" ref="G2:G8" si="0">E2*F2</f>
        <v>638128.4</v>
      </c>
      <c r="H2" s="199" t="s">
        <v>104</v>
      </c>
      <c r="L2" s="24"/>
    </row>
    <row r="3" spans="1:14" ht="125.4" x14ac:dyDescent="0.3">
      <c r="A3" s="199">
        <v>2</v>
      </c>
      <c r="B3" s="234">
        <v>447393</v>
      </c>
      <c r="C3" s="235" t="s">
        <v>215</v>
      </c>
      <c r="D3" s="236" t="s">
        <v>13</v>
      </c>
      <c r="E3" s="237">
        <v>3030</v>
      </c>
      <c r="F3" s="203">
        <v>26.32</v>
      </c>
      <c r="G3" s="203">
        <f>E3*F3</f>
        <v>79749.600000000006</v>
      </c>
      <c r="H3" s="238" t="s">
        <v>105</v>
      </c>
    </row>
    <row r="4" spans="1:14" ht="216.6" x14ac:dyDescent="0.3">
      <c r="A4" s="199">
        <v>3</v>
      </c>
      <c r="B4" s="239">
        <v>447596</v>
      </c>
      <c r="C4" s="235" t="s">
        <v>216</v>
      </c>
      <c r="D4" s="236" t="s">
        <v>13</v>
      </c>
      <c r="E4" s="237">
        <v>30308</v>
      </c>
      <c r="F4" s="203">
        <v>17.43</v>
      </c>
      <c r="G4" s="203">
        <f t="shared" si="0"/>
        <v>528268.43999999994</v>
      </c>
      <c r="H4" s="199" t="s">
        <v>104</v>
      </c>
    </row>
    <row r="5" spans="1:14" ht="216.6" x14ac:dyDescent="0.3">
      <c r="A5" s="199">
        <v>4</v>
      </c>
      <c r="B5" s="239">
        <v>447596</v>
      </c>
      <c r="C5" s="235" t="s">
        <v>216</v>
      </c>
      <c r="D5" s="236" t="s">
        <v>13</v>
      </c>
      <c r="E5" s="237">
        <v>4500</v>
      </c>
      <c r="F5" s="203">
        <v>17.43</v>
      </c>
      <c r="G5" s="203">
        <f>E5*F5</f>
        <v>78435</v>
      </c>
      <c r="H5" s="238" t="s">
        <v>105</v>
      </c>
    </row>
    <row r="6" spans="1:14" ht="136.80000000000001" x14ac:dyDescent="0.3">
      <c r="A6" s="199">
        <v>5</v>
      </c>
      <c r="B6" s="239">
        <v>449723</v>
      </c>
      <c r="C6" s="235" t="s">
        <v>217</v>
      </c>
      <c r="D6" s="236" t="s">
        <v>13</v>
      </c>
      <c r="E6" s="237">
        <v>16241</v>
      </c>
      <c r="F6" s="203">
        <v>30.53</v>
      </c>
      <c r="G6" s="203">
        <f t="shared" si="0"/>
        <v>495837.73000000004</v>
      </c>
      <c r="H6" s="199" t="s">
        <v>104</v>
      </c>
    </row>
    <row r="7" spans="1:14" ht="136.80000000000001" x14ac:dyDescent="0.3">
      <c r="A7" s="199">
        <v>6</v>
      </c>
      <c r="B7" s="239">
        <v>449723</v>
      </c>
      <c r="C7" s="235" t="s">
        <v>217</v>
      </c>
      <c r="D7" s="236" t="s">
        <v>13</v>
      </c>
      <c r="E7" s="237">
        <v>2600</v>
      </c>
      <c r="F7" s="203">
        <v>30.53</v>
      </c>
      <c r="G7" s="203">
        <f>E7*F7</f>
        <v>79378</v>
      </c>
      <c r="H7" s="238" t="s">
        <v>105</v>
      </c>
    </row>
    <row r="8" spans="1:14" ht="125.4" x14ac:dyDescent="0.3">
      <c r="A8" s="199">
        <v>7</v>
      </c>
      <c r="B8" s="239">
        <v>449007</v>
      </c>
      <c r="C8" s="240" t="s">
        <v>218</v>
      </c>
      <c r="D8" s="236" t="s">
        <v>31</v>
      </c>
      <c r="E8" s="237">
        <v>69230</v>
      </c>
      <c r="F8" s="203">
        <v>4.7300000000000004</v>
      </c>
      <c r="G8" s="203">
        <f t="shared" si="0"/>
        <v>327457.90000000002</v>
      </c>
      <c r="H8" s="199" t="s">
        <v>104</v>
      </c>
    </row>
    <row r="9" spans="1:14" ht="125.4" x14ac:dyDescent="0.3">
      <c r="A9" s="199">
        <v>8</v>
      </c>
      <c r="B9" s="199">
        <v>449007</v>
      </c>
      <c r="C9" s="241" t="s">
        <v>218</v>
      </c>
      <c r="D9" s="238" t="s">
        <v>31</v>
      </c>
      <c r="E9" s="242">
        <v>16900</v>
      </c>
      <c r="F9" s="243">
        <v>4.7300000000000004</v>
      </c>
      <c r="G9" s="243">
        <f>E9*F9</f>
        <v>79937</v>
      </c>
      <c r="H9" s="238" t="s">
        <v>105</v>
      </c>
    </row>
    <row r="10" spans="1:14" x14ac:dyDescent="0.3">
      <c r="A10" s="382" t="s">
        <v>137</v>
      </c>
      <c r="B10" s="382"/>
      <c r="C10" s="382"/>
      <c r="D10" s="382"/>
      <c r="E10" s="382"/>
      <c r="F10" s="382"/>
      <c r="G10" s="244">
        <f>SUM(G2:G9)</f>
        <v>2307192.0699999998</v>
      </c>
      <c r="H10" s="244"/>
    </row>
    <row r="11" spans="1:14" x14ac:dyDescent="0.3">
      <c r="A11" s="245"/>
      <c r="B11" s="245"/>
      <c r="C11" s="245"/>
      <c r="D11" s="245"/>
      <c r="E11" s="245"/>
      <c r="F11" s="245"/>
      <c r="G11" s="245"/>
      <c r="H11" s="245"/>
    </row>
    <row r="12" spans="1:14" x14ac:dyDescent="0.3">
      <c r="A12" s="377" t="s">
        <v>121</v>
      </c>
      <c r="B12" s="377"/>
      <c r="C12" s="377"/>
      <c r="D12" s="377"/>
      <c r="E12" s="377"/>
      <c r="F12" s="377"/>
      <c r="G12" s="377"/>
      <c r="H12" s="377"/>
    </row>
    <row r="13" spans="1:14" x14ac:dyDescent="0.3">
      <c r="A13" s="232" t="s">
        <v>0</v>
      </c>
      <c r="B13" s="232" t="s">
        <v>3</v>
      </c>
      <c r="C13" s="232" t="s">
        <v>1</v>
      </c>
      <c r="D13" s="232" t="s">
        <v>2</v>
      </c>
      <c r="E13" s="232" t="s">
        <v>4</v>
      </c>
      <c r="F13" s="233" t="s">
        <v>8</v>
      </c>
      <c r="G13" s="233" t="s">
        <v>9</v>
      </c>
      <c r="H13" s="246" t="s">
        <v>119</v>
      </c>
    </row>
    <row r="14" spans="1:14" ht="91.2" x14ac:dyDescent="0.3">
      <c r="A14" s="199">
        <v>9</v>
      </c>
      <c r="B14" s="239">
        <v>463861</v>
      </c>
      <c r="C14" s="241" t="s">
        <v>219</v>
      </c>
      <c r="D14" s="201" t="s">
        <v>13</v>
      </c>
      <c r="E14" s="202">
        <v>4306</v>
      </c>
      <c r="F14" s="247">
        <v>24.18</v>
      </c>
      <c r="G14" s="203">
        <f>E14*F14</f>
        <v>104119.08</v>
      </c>
      <c r="H14" s="199" t="s">
        <v>120</v>
      </c>
    </row>
    <row r="15" spans="1:14" ht="68.400000000000006" x14ac:dyDescent="0.3">
      <c r="A15" s="199">
        <v>10</v>
      </c>
      <c r="B15" s="239">
        <v>463754</v>
      </c>
      <c r="C15" s="248" t="s">
        <v>220</v>
      </c>
      <c r="D15" s="249" t="s">
        <v>13</v>
      </c>
      <c r="E15" s="250">
        <v>3589</v>
      </c>
      <c r="F15" s="247">
        <v>4.41</v>
      </c>
      <c r="G15" s="203">
        <f t="shared" ref="G15:G17" si="1">E15*F15</f>
        <v>15827.49</v>
      </c>
      <c r="H15" s="199" t="s">
        <v>120</v>
      </c>
    </row>
    <row r="16" spans="1:14" ht="68.400000000000006" x14ac:dyDescent="0.3">
      <c r="A16" s="199">
        <v>11</v>
      </c>
      <c r="B16" s="239">
        <v>463767</v>
      </c>
      <c r="C16" s="251" t="s">
        <v>221</v>
      </c>
      <c r="D16" s="201" t="s">
        <v>13</v>
      </c>
      <c r="E16" s="252">
        <v>130</v>
      </c>
      <c r="F16" s="247">
        <v>3.29</v>
      </c>
      <c r="G16" s="203">
        <f t="shared" si="1"/>
        <v>427.7</v>
      </c>
      <c r="H16" s="199" t="s">
        <v>120</v>
      </c>
    </row>
    <row r="17" spans="1:8" ht="68.400000000000006" x14ac:dyDescent="0.3">
      <c r="A17" s="199">
        <v>12</v>
      </c>
      <c r="B17" s="239">
        <v>463806</v>
      </c>
      <c r="C17" s="253" t="s">
        <v>222</v>
      </c>
      <c r="D17" s="201" t="s">
        <v>13</v>
      </c>
      <c r="E17" s="202">
        <v>5220</v>
      </c>
      <c r="F17" s="247">
        <v>7.64</v>
      </c>
      <c r="G17" s="203">
        <f t="shared" si="1"/>
        <v>39880.799999999996</v>
      </c>
      <c r="H17" s="199" t="s">
        <v>120</v>
      </c>
    </row>
    <row r="18" spans="1:8" x14ac:dyDescent="0.3">
      <c r="A18" s="378" t="s">
        <v>136</v>
      </c>
      <c r="B18" s="379"/>
      <c r="C18" s="379"/>
      <c r="D18" s="379"/>
      <c r="E18" s="379"/>
      <c r="F18" s="380"/>
      <c r="G18" s="254">
        <f>SUM(G14:G17)</f>
        <v>160255.07</v>
      </c>
      <c r="H18" s="255"/>
    </row>
    <row r="19" spans="1:8" x14ac:dyDescent="0.3">
      <c r="A19" s="245"/>
      <c r="B19" s="245"/>
      <c r="C19" s="245"/>
      <c r="D19" s="245"/>
      <c r="E19" s="245"/>
      <c r="F19" s="245"/>
      <c r="G19" s="245"/>
      <c r="H19" s="245"/>
    </row>
    <row r="20" spans="1:8" x14ac:dyDescent="0.3">
      <c r="A20" s="377" t="s">
        <v>134</v>
      </c>
      <c r="B20" s="377"/>
      <c r="C20" s="377"/>
      <c r="D20" s="377"/>
      <c r="E20" s="377"/>
      <c r="F20" s="377"/>
      <c r="G20" s="377"/>
      <c r="H20" s="377"/>
    </row>
    <row r="21" spans="1:8" x14ac:dyDescent="0.3">
      <c r="A21" s="232" t="s">
        <v>0</v>
      </c>
      <c r="B21" s="232" t="s">
        <v>3</v>
      </c>
      <c r="C21" s="232" t="s">
        <v>1</v>
      </c>
      <c r="D21" s="232" t="s">
        <v>2</v>
      </c>
      <c r="E21" s="232" t="s">
        <v>4</v>
      </c>
      <c r="F21" s="233" t="s">
        <v>8</v>
      </c>
      <c r="G21" s="233" t="s">
        <v>9</v>
      </c>
      <c r="H21" s="256" t="s">
        <v>119</v>
      </c>
    </row>
    <row r="22" spans="1:8" ht="148.19999999999999" x14ac:dyDescent="0.3">
      <c r="A22" s="199">
        <v>13</v>
      </c>
      <c r="B22" s="239">
        <v>463937</v>
      </c>
      <c r="C22" s="235" t="s">
        <v>223</v>
      </c>
      <c r="D22" s="236" t="s">
        <v>24</v>
      </c>
      <c r="E22" s="237">
        <v>28710</v>
      </c>
      <c r="F22" s="247">
        <v>0.81</v>
      </c>
      <c r="G22" s="203">
        <f>E22*F22</f>
        <v>23255.100000000002</v>
      </c>
      <c r="H22" s="199" t="s">
        <v>120</v>
      </c>
    </row>
    <row r="23" spans="1:8" ht="148.19999999999999" x14ac:dyDescent="0.3">
      <c r="A23" s="199">
        <v>14</v>
      </c>
      <c r="B23" s="239">
        <v>463891</v>
      </c>
      <c r="C23" s="235" t="s">
        <v>224</v>
      </c>
      <c r="D23" s="236" t="s">
        <v>24</v>
      </c>
      <c r="E23" s="237">
        <v>25121</v>
      </c>
      <c r="F23" s="247">
        <v>1.26</v>
      </c>
      <c r="G23" s="203">
        <f t="shared" ref="G23:G28" si="2">E23*F23</f>
        <v>31652.46</v>
      </c>
      <c r="H23" s="199" t="s">
        <v>120</v>
      </c>
    </row>
    <row r="24" spans="1:8" ht="136.80000000000001" x14ac:dyDescent="0.3">
      <c r="A24" s="199">
        <v>15</v>
      </c>
      <c r="B24" s="239">
        <v>459670</v>
      </c>
      <c r="C24" s="235" t="s">
        <v>225</v>
      </c>
      <c r="D24" s="236" t="s">
        <v>26</v>
      </c>
      <c r="E24" s="237">
        <v>21110</v>
      </c>
      <c r="F24" s="247">
        <v>2.48</v>
      </c>
      <c r="G24" s="203">
        <f t="shared" si="2"/>
        <v>52352.800000000003</v>
      </c>
      <c r="H24" s="199" t="s">
        <v>120</v>
      </c>
    </row>
    <row r="25" spans="1:8" ht="159.6" x14ac:dyDescent="0.3">
      <c r="A25" s="199">
        <v>16</v>
      </c>
      <c r="B25" s="239">
        <v>464012</v>
      </c>
      <c r="C25" s="248" t="s">
        <v>226</v>
      </c>
      <c r="D25" s="236" t="s">
        <v>27</v>
      </c>
      <c r="E25" s="237">
        <v>4019</v>
      </c>
      <c r="F25" s="247">
        <v>7.27</v>
      </c>
      <c r="G25" s="203">
        <f t="shared" si="2"/>
        <v>29218.129999999997</v>
      </c>
      <c r="H25" s="199" t="s">
        <v>120</v>
      </c>
    </row>
    <row r="26" spans="1:8" ht="57" x14ac:dyDescent="0.3">
      <c r="A26" s="199">
        <v>17</v>
      </c>
      <c r="B26" s="239">
        <v>463692</v>
      </c>
      <c r="C26" s="235" t="s">
        <v>227</v>
      </c>
      <c r="D26" s="236" t="s">
        <v>28</v>
      </c>
      <c r="E26" s="237">
        <v>5583</v>
      </c>
      <c r="F26" s="203">
        <v>7.38</v>
      </c>
      <c r="G26" s="203">
        <f>E26*F26</f>
        <v>41202.54</v>
      </c>
      <c r="H26" s="199" t="s">
        <v>120</v>
      </c>
    </row>
    <row r="27" spans="1:8" ht="57" x14ac:dyDescent="0.3">
      <c r="A27" s="199">
        <v>18</v>
      </c>
      <c r="B27" s="239">
        <v>461092</v>
      </c>
      <c r="C27" s="248" t="s">
        <v>228</v>
      </c>
      <c r="D27" s="236" t="s">
        <v>13</v>
      </c>
      <c r="E27" s="237">
        <v>5024</v>
      </c>
      <c r="F27" s="247">
        <v>1.24</v>
      </c>
      <c r="G27" s="203">
        <f t="shared" si="2"/>
        <v>6229.76</v>
      </c>
      <c r="H27" s="199" t="s">
        <v>120</v>
      </c>
    </row>
    <row r="28" spans="1:8" ht="125.4" x14ac:dyDescent="0.3">
      <c r="A28" s="199">
        <v>19</v>
      </c>
      <c r="B28" s="239">
        <v>217096</v>
      </c>
      <c r="C28" s="248" t="s">
        <v>229</v>
      </c>
      <c r="D28" s="236" t="s">
        <v>30</v>
      </c>
      <c r="E28" s="237">
        <v>7178</v>
      </c>
      <c r="F28" s="247">
        <v>1.8</v>
      </c>
      <c r="G28" s="203">
        <f t="shared" si="2"/>
        <v>12920.4</v>
      </c>
      <c r="H28" s="199" t="s">
        <v>120</v>
      </c>
    </row>
    <row r="29" spans="1:8" x14ac:dyDescent="0.3">
      <c r="A29" s="382" t="s">
        <v>135</v>
      </c>
      <c r="B29" s="382"/>
      <c r="C29" s="382"/>
      <c r="D29" s="382"/>
      <c r="E29" s="382"/>
      <c r="F29" s="382"/>
      <c r="G29" s="257">
        <f>SUM(G22:G28)</f>
        <v>196831.19</v>
      </c>
      <c r="H29" s="258"/>
    </row>
    <row r="30" spans="1:8" x14ac:dyDescent="0.3">
      <c r="A30" s="245"/>
      <c r="B30" s="245"/>
      <c r="C30" s="245"/>
      <c r="D30" s="245"/>
      <c r="E30" s="245"/>
      <c r="F30" s="245"/>
      <c r="G30" s="245"/>
      <c r="H30" s="245"/>
    </row>
    <row r="31" spans="1:8" x14ac:dyDescent="0.3">
      <c r="A31" s="377" t="s">
        <v>122</v>
      </c>
      <c r="B31" s="377"/>
      <c r="C31" s="377"/>
      <c r="D31" s="377"/>
      <c r="E31" s="377"/>
      <c r="F31" s="377"/>
      <c r="G31" s="377"/>
      <c r="H31" s="377"/>
    </row>
    <row r="32" spans="1:8" x14ac:dyDescent="0.3">
      <c r="A32" s="232" t="s">
        <v>0</v>
      </c>
      <c r="B32" s="232" t="s">
        <v>3</v>
      </c>
      <c r="C32" s="232" t="s">
        <v>1</v>
      </c>
      <c r="D32" s="232" t="s">
        <v>2</v>
      </c>
      <c r="E32" s="232" t="s">
        <v>4</v>
      </c>
      <c r="F32" s="233" t="s">
        <v>8</v>
      </c>
      <c r="G32" s="233" t="s">
        <v>9</v>
      </c>
      <c r="H32" s="259" t="s">
        <v>119</v>
      </c>
    </row>
    <row r="33" spans="1:8" ht="91.2" x14ac:dyDescent="0.3">
      <c r="A33" s="239">
        <v>20</v>
      </c>
      <c r="B33" s="239">
        <v>463988</v>
      </c>
      <c r="C33" s="260" t="s">
        <v>230</v>
      </c>
      <c r="D33" s="236" t="s">
        <v>13</v>
      </c>
      <c r="E33" s="237">
        <v>18088</v>
      </c>
      <c r="F33" s="203">
        <v>4.5999999999999996</v>
      </c>
      <c r="G33" s="203">
        <f>E33*F33</f>
        <v>83204.799999999988</v>
      </c>
      <c r="H33" s="238" t="s">
        <v>104</v>
      </c>
    </row>
    <row r="34" spans="1:8" ht="102.6" x14ac:dyDescent="0.3">
      <c r="A34" s="199">
        <v>21</v>
      </c>
      <c r="B34" s="234">
        <v>464553</v>
      </c>
      <c r="C34" s="235" t="s">
        <v>231</v>
      </c>
      <c r="D34" s="236" t="s">
        <v>13</v>
      </c>
      <c r="E34" s="237">
        <v>14535</v>
      </c>
      <c r="F34" s="203">
        <v>5.38</v>
      </c>
      <c r="G34" s="203">
        <f t="shared" ref="G34:G45" si="3">E34*F34</f>
        <v>78198.3</v>
      </c>
      <c r="H34" s="238" t="s">
        <v>104</v>
      </c>
    </row>
    <row r="35" spans="1:8" ht="91.2" x14ac:dyDescent="0.3">
      <c r="A35" s="239">
        <v>22</v>
      </c>
      <c r="B35" s="239">
        <v>458908</v>
      </c>
      <c r="C35" s="235" t="s">
        <v>232</v>
      </c>
      <c r="D35" s="236" t="s">
        <v>13</v>
      </c>
      <c r="E35" s="237">
        <v>28262</v>
      </c>
      <c r="F35" s="203">
        <v>5.0199999999999996</v>
      </c>
      <c r="G35" s="203">
        <f t="shared" si="3"/>
        <v>141875.24</v>
      </c>
      <c r="H35" s="238" t="s">
        <v>104</v>
      </c>
    </row>
    <row r="36" spans="1:8" ht="102.6" x14ac:dyDescent="0.3">
      <c r="A36" s="199">
        <v>23</v>
      </c>
      <c r="B36" s="239">
        <v>459077</v>
      </c>
      <c r="C36" s="235" t="s">
        <v>233</v>
      </c>
      <c r="D36" s="236" t="s">
        <v>14</v>
      </c>
      <c r="E36" s="237">
        <v>1365</v>
      </c>
      <c r="F36" s="203">
        <v>9.14</v>
      </c>
      <c r="G36" s="203">
        <f t="shared" si="3"/>
        <v>12476.1</v>
      </c>
      <c r="H36" s="238" t="s">
        <v>104</v>
      </c>
    </row>
    <row r="37" spans="1:8" ht="79.8" x14ac:dyDescent="0.3">
      <c r="A37" s="239">
        <v>24</v>
      </c>
      <c r="B37" s="239">
        <v>460501</v>
      </c>
      <c r="C37" s="235" t="s">
        <v>234</v>
      </c>
      <c r="D37" s="236" t="s">
        <v>15</v>
      </c>
      <c r="E37" s="237">
        <v>2065</v>
      </c>
      <c r="F37" s="203">
        <v>5.59</v>
      </c>
      <c r="G37" s="203">
        <f t="shared" si="3"/>
        <v>11543.35</v>
      </c>
      <c r="H37" s="238" t="s">
        <v>104</v>
      </c>
    </row>
    <row r="38" spans="1:8" ht="114" x14ac:dyDescent="0.3">
      <c r="A38" s="199">
        <v>25</v>
      </c>
      <c r="B38" s="239">
        <v>458920</v>
      </c>
      <c r="C38" s="235" t="s">
        <v>235</v>
      </c>
      <c r="D38" s="236" t="s">
        <v>13</v>
      </c>
      <c r="E38" s="237">
        <v>5490</v>
      </c>
      <c r="F38" s="203">
        <v>4.29</v>
      </c>
      <c r="G38" s="203">
        <f t="shared" si="3"/>
        <v>23552.1</v>
      </c>
      <c r="H38" s="238" t="s">
        <v>104</v>
      </c>
    </row>
    <row r="39" spans="1:8" ht="114" x14ac:dyDescent="0.3">
      <c r="A39" s="239">
        <v>26</v>
      </c>
      <c r="B39" s="239">
        <v>458951</v>
      </c>
      <c r="C39" s="235" t="s">
        <v>236</v>
      </c>
      <c r="D39" s="236" t="s">
        <v>16</v>
      </c>
      <c r="E39" s="237">
        <v>24225</v>
      </c>
      <c r="F39" s="203">
        <v>3.31</v>
      </c>
      <c r="G39" s="203">
        <f t="shared" si="3"/>
        <v>80184.75</v>
      </c>
      <c r="H39" s="238" t="s">
        <v>104</v>
      </c>
    </row>
    <row r="40" spans="1:8" ht="159.6" x14ac:dyDescent="0.3">
      <c r="A40" s="199">
        <v>27</v>
      </c>
      <c r="B40" s="239">
        <v>459017</v>
      </c>
      <c r="C40" s="235" t="s">
        <v>237</v>
      </c>
      <c r="D40" s="236" t="s">
        <v>17</v>
      </c>
      <c r="E40" s="261">
        <v>45219</v>
      </c>
      <c r="F40" s="203">
        <v>1.49</v>
      </c>
      <c r="G40" s="203">
        <f t="shared" si="3"/>
        <v>67376.31</v>
      </c>
      <c r="H40" s="238" t="s">
        <v>104</v>
      </c>
    </row>
    <row r="41" spans="1:8" ht="91.2" x14ac:dyDescent="0.3">
      <c r="A41" s="239">
        <v>28</v>
      </c>
      <c r="B41" s="239">
        <v>459637</v>
      </c>
      <c r="C41" s="235" t="s">
        <v>238</v>
      </c>
      <c r="D41" s="236" t="s">
        <v>18</v>
      </c>
      <c r="E41" s="261">
        <v>17695</v>
      </c>
      <c r="F41" s="203">
        <v>8.36</v>
      </c>
      <c r="G41" s="203">
        <f t="shared" si="3"/>
        <v>147930.19999999998</v>
      </c>
      <c r="H41" s="238" t="s">
        <v>104</v>
      </c>
    </row>
    <row r="42" spans="1:8" ht="57" x14ac:dyDescent="0.3">
      <c r="A42" s="199">
        <v>29</v>
      </c>
      <c r="B42" s="239">
        <v>462122</v>
      </c>
      <c r="C42" s="248" t="s">
        <v>239</v>
      </c>
      <c r="D42" s="236" t="s">
        <v>22</v>
      </c>
      <c r="E42" s="262">
        <v>801</v>
      </c>
      <c r="F42" s="203">
        <v>4.17</v>
      </c>
      <c r="G42" s="203">
        <f t="shared" si="3"/>
        <v>3340.17</v>
      </c>
      <c r="H42" s="238" t="s">
        <v>104</v>
      </c>
    </row>
    <row r="43" spans="1:8" ht="68.400000000000006" x14ac:dyDescent="0.3">
      <c r="A43" s="239">
        <v>30</v>
      </c>
      <c r="B43" s="239">
        <v>463583</v>
      </c>
      <c r="C43" s="248" t="s">
        <v>240</v>
      </c>
      <c r="D43" s="236" t="s">
        <v>23</v>
      </c>
      <c r="E43" s="237">
        <v>3231</v>
      </c>
      <c r="F43" s="203">
        <v>14.26</v>
      </c>
      <c r="G43" s="203">
        <f t="shared" si="3"/>
        <v>46074.06</v>
      </c>
      <c r="H43" s="238" t="s">
        <v>104</v>
      </c>
    </row>
    <row r="44" spans="1:8" ht="57" x14ac:dyDescent="0.3">
      <c r="A44" s="199">
        <v>31</v>
      </c>
      <c r="B44" s="239">
        <v>463974</v>
      </c>
      <c r="C44" s="235" t="s">
        <v>241</v>
      </c>
      <c r="D44" s="236" t="s">
        <v>21</v>
      </c>
      <c r="E44" s="237">
        <v>966</v>
      </c>
      <c r="F44" s="203">
        <v>4.54</v>
      </c>
      <c r="G44" s="203">
        <f t="shared" si="3"/>
        <v>4385.6400000000003</v>
      </c>
      <c r="H44" s="238" t="s">
        <v>104</v>
      </c>
    </row>
    <row r="45" spans="1:8" ht="193.8" x14ac:dyDescent="0.3">
      <c r="A45" s="239">
        <v>32</v>
      </c>
      <c r="B45" s="239">
        <v>279262</v>
      </c>
      <c r="C45" s="263" t="s">
        <v>242</v>
      </c>
      <c r="D45" s="236" t="s">
        <v>22</v>
      </c>
      <c r="E45" s="261">
        <v>1938</v>
      </c>
      <c r="F45" s="203">
        <v>2.06</v>
      </c>
      <c r="G45" s="203">
        <f t="shared" si="3"/>
        <v>3992.28</v>
      </c>
      <c r="H45" s="238" t="s">
        <v>104</v>
      </c>
    </row>
    <row r="46" spans="1:8" x14ac:dyDescent="0.3">
      <c r="A46" s="374" t="s">
        <v>132</v>
      </c>
      <c r="B46" s="375"/>
      <c r="C46" s="375"/>
      <c r="D46" s="375"/>
      <c r="E46" s="375"/>
      <c r="F46" s="376"/>
      <c r="G46" s="244">
        <f>SUM(G33:G45)</f>
        <v>704133.29999999993</v>
      </c>
      <c r="H46" s="264"/>
    </row>
    <row r="47" spans="1:8" x14ac:dyDescent="0.3">
      <c r="A47" s="265"/>
      <c r="B47" s="265"/>
      <c r="C47" s="265"/>
      <c r="D47" s="265"/>
      <c r="E47" s="265"/>
      <c r="F47" s="265"/>
      <c r="G47" s="266"/>
      <c r="H47" s="267"/>
    </row>
    <row r="48" spans="1:8" x14ac:dyDescent="0.3">
      <c r="A48" s="265"/>
      <c r="B48" s="265"/>
      <c r="C48" s="265"/>
      <c r="D48" s="265"/>
      <c r="E48" s="265"/>
      <c r="F48" s="265"/>
      <c r="G48" s="265"/>
      <c r="H48" s="267"/>
    </row>
    <row r="49" spans="1:8" x14ac:dyDescent="0.3">
      <c r="A49" s="377" t="s">
        <v>123</v>
      </c>
      <c r="B49" s="377"/>
      <c r="C49" s="377"/>
      <c r="D49" s="377"/>
      <c r="E49" s="377"/>
      <c r="F49" s="377"/>
      <c r="G49" s="377"/>
      <c r="H49" s="377"/>
    </row>
    <row r="50" spans="1:8" x14ac:dyDescent="0.3">
      <c r="A50" s="232" t="s">
        <v>0</v>
      </c>
      <c r="B50" s="232" t="s">
        <v>3</v>
      </c>
      <c r="C50" s="232" t="s">
        <v>1</v>
      </c>
      <c r="D50" s="232" t="s">
        <v>2</v>
      </c>
      <c r="E50" s="232" t="s">
        <v>4</v>
      </c>
      <c r="F50" s="233" t="s">
        <v>8</v>
      </c>
      <c r="G50" s="233" t="s">
        <v>9</v>
      </c>
      <c r="H50" s="259" t="s">
        <v>119</v>
      </c>
    </row>
    <row r="51" spans="1:8" ht="91.2" x14ac:dyDescent="0.3">
      <c r="A51" s="239">
        <v>33</v>
      </c>
      <c r="B51" s="239">
        <v>463988</v>
      </c>
      <c r="C51" s="260" t="s">
        <v>230</v>
      </c>
      <c r="D51" s="236" t="s">
        <v>13</v>
      </c>
      <c r="E51" s="199">
        <v>2009</v>
      </c>
      <c r="F51" s="268">
        <v>4.5999999999999996</v>
      </c>
      <c r="G51" s="268">
        <f t="shared" ref="G51:G63" si="4">E51*F51</f>
        <v>9241.4</v>
      </c>
      <c r="H51" s="238" t="s">
        <v>105</v>
      </c>
    </row>
    <row r="52" spans="1:8" ht="102.6" x14ac:dyDescent="0.3">
      <c r="A52" s="199">
        <v>34</v>
      </c>
      <c r="B52" s="234">
        <v>464553</v>
      </c>
      <c r="C52" s="235" t="s">
        <v>231</v>
      </c>
      <c r="D52" s="236" t="s">
        <v>13</v>
      </c>
      <c r="E52" s="199">
        <v>1614</v>
      </c>
      <c r="F52" s="203">
        <v>5.38</v>
      </c>
      <c r="G52" s="268">
        <f t="shared" si="4"/>
        <v>8683.32</v>
      </c>
      <c r="H52" s="238" t="s">
        <v>105</v>
      </c>
    </row>
    <row r="53" spans="1:8" ht="91.2" x14ac:dyDescent="0.3">
      <c r="A53" s="239">
        <v>35</v>
      </c>
      <c r="B53" s="239">
        <v>458908</v>
      </c>
      <c r="C53" s="235" t="s">
        <v>232</v>
      </c>
      <c r="D53" s="236" t="s">
        <v>13</v>
      </c>
      <c r="E53" s="199">
        <v>3140</v>
      </c>
      <c r="F53" s="203">
        <v>5.0199999999999996</v>
      </c>
      <c r="G53" s="268">
        <f t="shared" si="4"/>
        <v>15762.8</v>
      </c>
      <c r="H53" s="238" t="s">
        <v>105</v>
      </c>
    </row>
    <row r="54" spans="1:8" ht="102.6" x14ac:dyDescent="0.3">
      <c r="A54" s="199">
        <v>36</v>
      </c>
      <c r="B54" s="239">
        <v>459077</v>
      </c>
      <c r="C54" s="263" t="s">
        <v>233</v>
      </c>
      <c r="D54" s="236" t="s">
        <v>14</v>
      </c>
      <c r="E54" s="237">
        <v>151</v>
      </c>
      <c r="F54" s="203">
        <v>9.14</v>
      </c>
      <c r="G54" s="268">
        <f t="shared" si="4"/>
        <v>1380.14</v>
      </c>
      <c r="H54" s="238" t="s">
        <v>105</v>
      </c>
    </row>
    <row r="55" spans="1:8" ht="79.8" x14ac:dyDescent="0.3">
      <c r="A55" s="239">
        <v>37</v>
      </c>
      <c r="B55" s="239">
        <v>460501</v>
      </c>
      <c r="C55" s="235" t="s">
        <v>234</v>
      </c>
      <c r="D55" s="236" t="s">
        <v>15</v>
      </c>
      <c r="E55" s="237">
        <v>229</v>
      </c>
      <c r="F55" s="203">
        <v>5.59</v>
      </c>
      <c r="G55" s="268">
        <f t="shared" si="4"/>
        <v>1280.1099999999999</v>
      </c>
      <c r="H55" s="238" t="s">
        <v>105</v>
      </c>
    </row>
    <row r="56" spans="1:8" ht="114" x14ac:dyDescent="0.3">
      <c r="A56" s="199">
        <v>38</v>
      </c>
      <c r="B56" s="239">
        <v>458920</v>
      </c>
      <c r="C56" s="248" t="s">
        <v>235</v>
      </c>
      <c r="D56" s="236" t="s">
        <v>13</v>
      </c>
      <c r="E56" s="237">
        <v>610</v>
      </c>
      <c r="F56" s="203">
        <v>4.29</v>
      </c>
      <c r="G56" s="268">
        <f t="shared" si="4"/>
        <v>2616.9</v>
      </c>
      <c r="H56" s="238" t="s">
        <v>105</v>
      </c>
    </row>
    <row r="57" spans="1:8" ht="114" x14ac:dyDescent="0.3">
      <c r="A57" s="239">
        <v>39</v>
      </c>
      <c r="B57" s="239">
        <v>458951</v>
      </c>
      <c r="C57" s="235" t="s">
        <v>236</v>
      </c>
      <c r="D57" s="236" t="s">
        <v>16</v>
      </c>
      <c r="E57" s="199">
        <v>2691</v>
      </c>
      <c r="F57" s="203">
        <v>3.31</v>
      </c>
      <c r="G57" s="268">
        <f t="shared" si="4"/>
        <v>8907.2100000000009</v>
      </c>
      <c r="H57" s="238" t="s">
        <v>105</v>
      </c>
    </row>
    <row r="58" spans="1:8" ht="159.6" x14ac:dyDescent="0.3">
      <c r="A58" s="199">
        <v>40</v>
      </c>
      <c r="B58" s="239">
        <v>459017</v>
      </c>
      <c r="C58" s="235" t="s">
        <v>237</v>
      </c>
      <c r="D58" s="236" t="s">
        <v>17</v>
      </c>
      <c r="E58" s="261">
        <v>5024</v>
      </c>
      <c r="F58" s="203">
        <v>1.49</v>
      </c>
      <c r="G58" s="268">
        <f t="shared" si="4"/>
        <v>7485.76</v>
      </c>
      <c r="H58" s="238" t="s">
        <v>105</v>
      </c>
    </row>
    <row r="59" spans="1:8" ht="91.2" x14ac:dyDescent="0.3">
      <c r="A59" s="239">
        <v>41</v>
      </c>
      <c r="B59" s="239">
        <v>459637</v>
      </c>
      <c r="C59" s="235" t="s">
        <v>238</v>
      </c>
      <c r="D59" s="236" t="s">
        <v>18</v>
      </c>
      <c r="E59" s="261">
        <v>1966</v>
      </c>
      <c r="F59" s="203">
        <v>8.36</v>
      </c>
      <c r="G59" s="268">
        <f>E59*F59</f>
        <v>16435.759999999998</v>
      </c>
      <c r="H59" s="238" t="s">
        <v>105</v>
      </c>
    </row>
    <row r="60" spans="1:8" ht="57" x14ac:dyDescent="0.3">
      <c r="A60" s="199">
        <v>42</v>
      </c>
      <c r="B60" s="239">
        <v>462122</v>
      </c>
      <c r="C60" s="248" t="s">
        <v>239</v>
      </c>
      <c r="D60" s="236" t="s">
        <v>22</v>
      </c>
      <c r="E60" s="262">
        <v>88</v>
      </c>
      <c r="F60" s="203">
        <v>4.17</v>
      </c>
      <c r="G60" s="268">
        <f t="shared" si="4"/>
        <v>366.96</v>
      </c>
      <c r="H60" s="238" t="s">
        <v>105</v>
      </c>
    </row>
    <row r="61" spans="1:8" ht="68.400000000000006" x14ac:dyDescent="0.3">
      <c r="A61" s="239">
        <v>43</v>
      </c>
      <c r="B61" s="239">
        <v>463583</v>
      </c>
      <c r="C61" s="235" t="s">
        <v>240</v>
      </c>
      <c r="D61" s="236" t="s">
        <v>23</v>
      </c>
      <c r="E61" s="237">
        <v>358</v>
      </c>
      <c r="F61" s="203">
        <v>14.26</v>
      </c>
      <c r="G61" s="268">
        <f t="shared" si="4"/>
        <v>5105.08</v>
      </c>
      <c r="H61" s="238" t="s">
        <v>105</v>
      </c>
    </row>
    <row r="62" spans="1:8" ht="57" x14ac:dyDescent="0.3">
      <c r="A62" s="199">
        <v>44</v>
      </c>
      <c r="B62" s="239">
        <v>463974</v>
      </c>
      <c r="C62" s="235" t="s">
        <v>241</v>
      </c>
      <c r="D62" s="236" t="s">
        <v>21</v>
      </c>
      <c r="E62" s="237">
        <v>107</v>
      </c>
      <c r="F62" s="203">
        <v>4.54</v>
      </c>
      <c r="G62" s="268">
        <f t="shared" si="4"/>
        <v>485.78000000000003</v>
      </c>
      <c r="H62" s="238" t="s">
        <v>105</v>
      </c>
    </row>
    <row r="63" spans="1:8" ht="193.8" x14ac:dyDescent="0.3">
      <c r="A63" s="239">
        <v>45</v>
      </c>
      <c r="B63" s="239">
        <v>279262</v>
      </c>
      <c r="C63" s="235" t="s">
        <v>242</v>
      </c>
      <c r="D63" s="236" t="s">
        <v>22</v>
      </c>
      <c r="E63" s="261">
        <v>215</v>
      </c>
      <c r="F63" s="203">
        <v>2.06</v>
      </c>
      <c r="G63" s="268">
        <f t="shared" si="4"/>
        <v>442.90000000000003</v>
      </c>
      <c r="H63" s="238" t="s">
        <v>105</v>
      </c>
    </row>
    <row r="64" spans="1:8" x14ac:dyDescent="0.3">
      <c r="A64" s="378" t="s">
        <v>133</v>
      </c>
      <c r="B64" s="379"/>
      <c r="C64" s="379"/>
      <c r="D64" s="379"/>
      <c r="E64" s="379"/>
      <c r="F64" s="380"/>
      <c r="G64" s="244">
        <f>SUM(G51:G63)</f>
        <v>78194.12000000001</v>
      </c>
      <c r="H64" s="264"/>
    </row>
    <row r="65" spans="1:8" x14ac:dyDescent="0.3">
      <c r="A65" s="245"/>
      <c r="B65" s="245"/>
      <c r="C65" s="245"/>
      <c r="D65" s="245"/>
      <c r="E65" s="245"/>
      <c r="F65" s="245"/>
      <c r="G65" s="245"/>
      <c r="H65" s="245"/>
    </row>
    <row r="66" spans="1:8" x14ac:dyDescent="0.3">
      <c r="A66" s="377" t="s">
        <v>124</v>
      </c>
      <c r="B66" s="377"/>
      <c r="C66" s="377"/>
      <c r="D66" s="377"/>
      <c r="E66" s="377"/>
      <c r="F66" s="377"/>
      <c r="G66" s="377"/>
      <c r="H66" s="377"/>
    </row>
    <row r="67" spans="1:8" x14ac:dyDescent="0.3">
      <c r="A67" s="232" t="s">
        <v>0</v>
      </c>
      <c r="B67" s="232" t="s">
        <v>3</v>
      </c>
      <c r="C67" s="232" t="s">
        <v>1</v>
      </c>
      <c r="D67" s="232" t="s">
        <v>2</v>
      </c>
      <c r="E67" s="232" t="s">
        <v>4</v>
      </c>
      <c r="F67" s="233" t="s">
        <v>8</v>
      </c>
      <c r="G67" s="233" t="s">
        <v>9</v>
      </c>
      <c r="H67" s="259" t="s">
        <v>119</v>
      </c>
    </row>
    <row r="68" spans="1:8" ht="171" x14ac:dyDescent="0.3">
      <c r="A68" s="199">
        <v>46</v>
      </c>
      <c r="B68" s="239">
        <v>339482</v>
      </c>
      <c r="C68" s="235" t="s">
        <v>243</v>
      </c>
      <c r="D68" s="236" t="s">
        <v>19</v>
      </c>
      <c r="E68" s="237">
        <v>1775</v>
      </c>
      <c r="F68" s="269">
        <v>5.66</v>
      </c>
      <c r="G68" s="270">
        <f>E68*F68</f>
        <v>10046.5</v>
      </c>
      <c r="H68" s="238" t="s">
        <v>104</v>
      </c>
    </row>
    <row r="69" spans="1:8" ht="91.2" x14ac:dyDescent="0.3">
      <c r="A69" s="199">
        <v>47</v>
      </c>
      <c r="B69" s="239">
        <v>232236</v>
      </c>
      <c r="C69" s="235" t="s">
        <v>244</v>
      </c>
      <c r="D69" s="271" t="s">
        <v>20</v>
      </c>
      <c r="E69" s="237">
        <v>20528</v>
      </c>
      <c r="F69" s="269">
        <v>4.6100000000000003</v>
      </c>
      <c r="G69" s="270">
        <f t="shared" ref="G69:G74" si="5">E69*F69</f>
        <v>94634.08</v>
      </c>
      <c r="H69" s="238" t="s">
        <v>104</v>
      </c>
    </row>
    <row r="70" spans="1:8" ht="262.2" x14ac:dyDescent="0.3">
      <c r="A70" s="199">
        <v>48</v>
      </c>
      <c r="B70" s="239">
        <v>323405</v>
      </c>
      <c r="C70" s="235" t="s">
        <v>245</v>
      </c>
      <c r="D70" s="236" t="s">
        <v>21</v>
      </c>
      <c r="E70" s="237">
        <v>8165</v>
      </c>
      <c r="F70" s="270">
        <v>7.22</v>
      </c>
      <c r="G70" s="270">
        <f>E70*F70</f>
        <v>58951.299999999996</v>
      </c>
      <c r="H70" s="238" t="s">
        <v>104</v>
      </c>
    </row>
    <row r="71" spans="1:8" ht="79.8" x14ac:dyDescent="0.3">
      <c r="A71" s="199">
        <v>49</v>
      </c>
      <c r="B71" s="239">
        <v>456468</v>
      </c>
      <c r="C71" s="248" t="s">
        <v>246</v>
      </c>
      <c r="D71" s="236" t="s">
        <v>20</v>
      </c>
      <c r="E71" s="237">
        <v>20528</v>
      </c>
      <c r="F71" s="270">
        <v>4.28</v>
      </c>
      <c r="G71" s="270">
        <f t="shared" si="5"/>
        <v>87859.840000000011</v>
      </c>
      <c r="H71" s="238" t="s">
        <v>104</v>
      </c>
    </row>
    <row r="72" spans="1:8" ht="114" x14ac:dyDescent="0.3">
      <c r="A72" s="199">
        <v>50</v>
      </c>
      <c r="B72" s="239">
        <v>462679</v>
      </c>
      <c r="C72" s="248" t="s">
        <v>247</v>
      </c>
      <c r="D72" s="236" t="s">
        <v>25</v>
      </c>
      <c r="E72" s="237">
        <v>6280</v>
      </c>
      <c r="F72" s="270">
        <v>6.4</v>
      </c>
      <c r="G72" s="270">
        <f t="shared" si="5"/>
        <v>40192</v>
      </c>
      <c r="H72" s="238" t="s">
        <v>104</v>
      </c>
    </row>
    <row r="73" spans="1:8" ht="91.2" x14ac:dyDescent="0.3">
      <c r="A73" s="199">
        <v>51</v>
      </c>
      <c r="B73" s="239">
        <v>463699</v>
      </c>
      <c r="C73" s="248" t="s">
        <v>248</v>
      </c>
      <c r="D73" s="236" t="s">
        <v>29</v>
      </c>
      <c r="E73" s="237">
        <v>9798</v>
      </c>
      <c r="F73" s="270">
        <v>4.21</v>
      </c>
      <c r="G73" s="270">
        <f t="shared" si="5"/>
        <v>41249.58</v>
      </c>
      <c r="H73" s="238" t="s">
        <v>104</v>
      </c>
    </row>
    <row r="74" spans="1:8" ht="102.6" x14ac:dyDescent="0.3">
      <c r="A74" s="199">
        <v>52</v>
      </c>
      <c r="B74" s="239">
        <v>476817</v>
      </c>
      <c r="C74" s="273" t="s">
        <v>249</v>
      </c>
      <c r="D74" s="238" t="s">
        <v>13</v>
      </c>
      <c r="E74" s="272">
        <v>5879</v>
      </c>
      <c r="F74" s="270">
        <v>17.86</v>
      </c>
      <c r="G74" s="270">
        <f t="shared" si="5"/>
        <v>104998.94</v>
      </c>
      <c r="H74" s="238" t="s">
        <v>104</v>
      </c>
    </row>
    <row r="75" spans="1:8" x14ac:dyDescent="0.3">
      <c r="A75" s="381" t="s">
        <v>130</v>
      </c>
      <c r="B75" s="381"/>
      <c r="C75" s="381"/>
      <c r="D75" s="381"/>
      <c r="E75" s="381"/>
      <c r="F75" s="381"/>
      <c r="G75" s="274">
        <f>SUM(G68:G74)</f>
        <v>437932.24000000005</v>
      </c>
      <c r="H75" s="264"/>
    </row>
    <row r="76" spans="1:8" x14ac:dyDescent="0.3">
      <c r="A76" s="265"/>
      <c r="B76" s="265"/>
      <c r="C76" s="265"/>
      <c r="D76" s="267"/>
      <c r="E76" s="275"/>
      <c r="F76" s="275"/>
      <c r="G76" s="276"/>
      <c r="H76" s="275"/>
    </row>
    <row r="77" spans="1:8" x14ac:dyDescent="0.3">
      <c r="A77" s="265"/>
      <c r="B77" s="265"/>
      <c r="C77" s="265"/>
      <c r="D77" s="267"/>
      <c r="E77" s="275"/>
      <c r="F77" s="275"/>
      <c r="G77" s="276"/>
      <c r="H77" s="275"/>
    </row>
    <row r="78" spans="1:8" x14ac:dyDescent="0.3">
      <c r="A78" s="265"/>
      <c r="B78" s="265"/>
      <c r="C78" s="265"/>
      <c r="D78" s="267"/>
      <c r="E78" s="275"/>
      <c r="F78" s="275"/>
      <c r="G78" s="275"/>
      <c r="H78" s="275"/>
    </row>
    <row r="79" spans="1:8" x14ac:dyDescent="0.3">
      <c r="A79" s="377" t="s">
        <v>125</v>
      </c>
      <c r="B79" s="377"/>
      <c r="C79" s="377"/>
      <c r="D79" s="377"/>
      <c r="E79" s="377"/>
      <c r="F79" s="377"/>
      <c r="G79" s="377"/>
      <c r="H79" s="377"/>
    </row>
    <row r="80" spans="1:8" x14ac:dyDescent="0.3">
      <c r="A80" s="232" t="s">
        <v>0</v>
      </c>
      <c r="B80" s="232" t="s">
        <v>3</v>
      </c>
      <c r="C80" s="232" t="s">
        <v>1</v>
      </c>
      <c r="D80" s="232" t="s">
        <v>2</v>
      </c>
      <c r="E80" s="232" t="s">
        <v>4</v>
      </c>
      <c r="F80" s="233" t="s">
        <v>8</v>
      </c>
      <c r="G80" s="233" t="s">
        <v>9</v>
      </c>
      <c r="H80" s="259" t="s">
        <v>119</v>
      </c>
    </row>
    <row r="81" spans="1:8" ht="171" x14ac:dyDescent="0.3">
      <c r="A81" s="199">
        <v>53</v>
      </c>
      <c r="B81" s="199">
        <v>339482</v>
      </c>
      <c r="C81" s="241" t="s">
        <v>243</v>
      </c>
      <c r="D81" s="238" t="s">
        <v>19</v>
      </c>
      <c r="E81" s="272">
        <v>175</v>
      </c>
      <c r="F81" s="270">
        <v>5.66</v>
      </c>
      <c r="G81" s="277">
        <f t="shared" ref="G81:G86" si="6">E81*F81</f>
        <v>990.5</v>
      </c>
      <c r="H81" s="238" t="s">
        <v>105</v>
      </c>
    </row>
    <row r="82" spans="1:8" ht="91.2" x14ac:dyDescent="0.3">
      <c r="A82" s="199">
        <v>54</v>
      </c>
      <c r="B82" s="199">
        <v>232236</v>
      </c>
      <c r="C82" s="241" t="s">
        <v>244</v>
      </c>
      <c r="D82" s="238" t="s">
        <v>20</v>
      </c>
      <c r="E82" s="272">
        <v>2030</v>
      </c>
      <c r="F82" s="270">
        <v>4.6100000000000003</v>
      </c>
      <c r="G82" s="277">
        <f t="shared" si="6"/>
        <v>9358.3000000000011</v>
      </c>
      <c r="H82" s="238" t="s">
        <v>105</v>
      </c>
    </row>
    <row r="83" spans="1:8" ht="262.2" x14ac:dyDescent="0.3">
      <c r="A83" s="199">
        <v>55</v>
      </c>
      <c r="B83" s="199">
        <v>323405</v>
      </c>
      <c r="C83" s="241" t="s">
        <v>245</v>
      </c>
      <c r="D83" s="238" t="s">
        <v>21</v>
      </c>
      <c r="E83" s="272">
        <v>807</v>
      </c>
      <c r="F83" s="270">
        <v>7.22</v>
      </c>
      <c r="G83" s="277">
        <f t="shared" si="6"/>
        <v>5826.54</v>
      </c>
      <c r="H83" s="238" t="s">
        <v>105</v>
      </c>
    </row>
    <row r="84" spans="1:8" ht="79.8" x14ac:dyDescent="0.3">
      <c r="A84" s="199">
        <v>56</v>
      </c>
      <c r="B84" s="199">
        <v>456468</v>
      </c>
      <c r="C84" s="253" t="s">
        <v>246</v>
      </c>
      <c r="D84" s="238" t="s">
        <v>20</v>
      </c>
      <c r="E84" s="272">
        <v>2030</v>
      </c>
      <c r="F84" s="270">
        <v>4.28</v>
      </c>
      <c r="G84" s="277">
        <f t="shared" si="6"/>
        <v>8688.4</v>
      </c>
      <c r="H84" s="238" t="s">
        <v>105</v>
      </c>
    </row>
    <row r="85" spans="1:8" ht="114" x14ac:dyDescent="0.3">
      <c r="A85" s="199">
        <v>57</v>
      </c>
      <c r="B85" s="199">
        <v>462679</v>
      </c>
      <c r="C85" s="253" t="s">
        <v>247</v>
      </c>
      <c r="D85" s="238" t="s">
        <v>25</v>
      </c>
      <c r="E85" s="272">
        <v>621</v>
      </c>
      <c r="F85" s="270">
        <v>6.4</v>
      </c>
      <c r="G85" s="277">
        <f t="shared" si="6"/>
        <v>3974.4</v>
      </c>
      <c r="H85" s="238" t="s">
        <v>105</v>
      </c>
    </row>
    <row r="86" spans="1:8" ht="91.2" x14ac:dyDescent="0.3">
      <c r="A86" s="199">
        <v>58</v>
      </c>
      <c r="B86" s="199">
        <v>463699</v>
      </c>
      <c r="C86" s="253" t="s">
        <v>248</v>
      </c>
      <c r="D86" s="238" t="s">
        <v>29</v>
      </c>
      <c r="E86" s="272">
        <v>968</v>
      </c>
      <c r="F86" s="270">
        <v>4.21</v>
      </c>
      <c r="G86" s="277">
        <f t="shared" si="6"/>
        <v>4075.2799999999997</v>
      </c>
      <c r="H86" s="238" t="s">
        <v>105</v>
      </c>
    </row>
    <row r="87" spans="1:8" ht="102.6" x14ac:dyDescent="0.3">
      <c r="A87" s="199">
        <v>59</v>
      </c>
      <c r="B87" s="239">
        <v>476817</v>
      </c>
      <c r="C87" s="273" t="s">
        <v>249</v>
      </c>
      <c r="D87" s="238" t="s">
        <v>13</v>
      </c>
      <c r="E87" s="272">
        <v>581</v>
      </c>
      <c r="F87" s="270">
        <v>17.86</v>
      </c>
      <c r="G87" s="277">
        <f>E87*F87</f>
        <v>10376.66</v>
      </c>
      <c r="H87" s="238" t="s">
        <v>105</v>
      </c>
    </row>
    <row r="88" spans="1:8" x14ac:dyDescent="0.3">
      <c r="A88" s="382" t="s">
        <v>131</v>
      </c>
      <c r="B88" s="382"/>
      <c r="C88" s="382"/>
      <c r="D88" s="382"/>
      <c r="E88" s="382"/>
      <c r="F88" s="382"/>
      <c r="G88" s="274">
        <f>SUM(G81:G87)</f>
        <v>43290.080000000002</v>
      </c>
      <c r="H88" s="264"/>
    </row>
    <row r="89" spans="1:8" x14ac:dyDescent="0.3">
      <c r="A89" s="245"/>
      <c r="B89" s="245"/>
      <c r="C89" s="245"/>
      <c r="D89" s="245"/>
      <c r="E89" s="245"/>
      <c r="F89" s="245"/>
      <c r="G89" s="245"/>
      <c r="H89" s="245"/>
    </row>
    <row r="90" spans="1:8" x14ac:dyDescent="0.3">
      <c r="A90" s="383" t="s">
        <v>126</v>
      </c>
      <c r="B90" s="384"/>
      <c r="C90" s="384"/>
      <c r="D90" s="384"/>
      <c r="E90" s="384"/>
      <c r="F90" s="384"/>
      <c r="G90" s="384"/>
      <c r="H90" s="385"/>
    </row>
    <row r="91" spans="1:8" x14ac:dyDescent="0.3">
      <c r="A91" s="232" t="s">
        <v>0</v>
      </c>
      <c r="B91" s="232" t="s">
        <v>3</v>
      </c>
      <c r="C91" s="232" t="s">
        <v>1</v>
      </c>
      <c r="D91" s="232" t="s">
        <v>2</v>
      </c>
      <c r="E91" s="232" t="s">
        <v>4</v>
      </c>
      <c r="F91" s="233" t="s">
        <v>8</v>
      </c>
      <c r="G91" s="278" t="s">
        <v>9</v>
      </c>
      <c r="H91" s="259" t="s">
        <v>119</v>
      </c>
    </row>
    <row r="92" spans="1:8" ht="307.8" x14ac:dyDescent="0.3">
      <c r="A92" s="199">
        <v>60</v>
      </c>
      <c r="B92" s="239">
        <v>447732</v>
      </c>
      <c r="C92" s="235" t="s">
        <v>250</v>
      </c>
      <c r="D92" s="236" t="s">
        <v>13</v>
      </c>
      <c r="E92" s="237">
        <v>4820</v>
      </c>
      <c r="F92" s="279">
        <v>32.630000000000003</v>
      </c>
      <c r="G92" s="203">
        <f>E92*F92</f>
        <v>157276.6</v>
      </c>
      <c r="H92" s="238" t="s">
        <v>104</v>
      </c>
    </row>
    <row r="93" spans="1:8" ht="102.6" x14ac:dyDescent="0.3">
      <c r="A93" s="199">
        <v>61</v>
      </c>
      <c r="B93" s="239">
        <v>447484</v>
      </c>
      <c r="C93" s="235" t="s">
        <v>251</v>
      </c>
      <c r="D93" s="236" t="s">
        <v>13</v>
      </c>
      <c r="E93" s="237">
        <v>9072</v>
      </c>
      <c r="F93" s="279">
        <v>12.92</v>
      </c>
      <c r="G93" s="268">
        <f>E93*F93</f>
        <v>117210.24000000001</v>
      </c>
      <c r="H93" s="238" t="s">
        <v>104</v>
      </c>
    </row>
    <row r="94" spans="1:8" ht="79.8" x14ac:dyDescent="0.3">
      <c r="A94" s="199">
        <v>62</v>
      </c>
      <c r="B94" s="239">
        <v>467577</v>
      </c>
      <c r="C94" s="235" t="s">
        <v>252</v>
      </c>
      <c r="D94" s="236" t="s">
        <v>32</v>
      </c>
      <c r="E94" s="237">
        <v>13355</v>
      </c>
      <c r="F94" s="279">
        <v>19.600000000000001</v>
      </c>
      <c r="G94" s="268">
        <f>E94*F94</f>
        <v>261758.00000000003</v>
      </c>
      <c r="H94" s="238" t="s">
        <v>104</v>
      </c>
    </row>
    <row r="95" spans="1:8" ht="136.80000000000001" x14ac:dyDescent="0.3">
      <c r="A95" s="199">
        <v>63</v>
      </c>
      <c r="B95" s="199">
        <v>448897</v>
      </c>
      <c r="C95" s="200" t="s">
        <v>253</v>
      </c>
      <c r="D95" s="201" t="s">
        <v>193</v>
      </c>
      <c r="E95" s="202">
        <v>8437</v>
      </c>
      <c r="F95" s="279">
        <v>37.409999999999997</v>
      </c>
      <c r="G95" s="268">
        <f>E95*F95</f>
        <v>315628.17</v>
      </c>
      <c r="H95" s="238" t="s">
        <v>104</v>
      </c>
    </row>
    <row r="96" spans="1:8" x14ac:dyDescent="0.3">
      <c r="A96" s="382" t="s">
        <v>129</v>
      </c>
      <c r="B96" s="382"/>
      <c r="C96" s="382"/>
      <c r="D96" s="382"/>
      <c r="E96" s="382"/>
      <c r="F96" s="382"/>
      <c r="G96" s="244">
        <f>SUM(G92:G95)</f>
        <v>851873.01</v>
      </c>
      <c r="H96" s="280"/>
    </row>
    <row r="97" spans="1:8" x14ac:dyDescent="0.3">
      <c r="A97" s="265"/>
      <c r="B97" s="265"/>
      <c r="C97" s="265"/>
      <c r="D97" s="265"/>
      <c r="E97" s="265"/>
      <c r="F97" s="265"/>
      <c r="G97" s="265"/>
      <c r="H97" s="245"/>
    </row>
    <row r="98" spans="1:8" x14ac:dyDescent="0.3">
      <c r="A98" s="265"/>
      <c r="B98" s="265"/>
      <c r="C98" s="265"/>
      <c r="D98" s="265"/>
      <c r="E98" s="265"/>
      <c r="F98" s="265"/>
      <c r="G98" s="265"/>
      <c r="H98" s="245"/>
    </row>
    <row r="99" spans="1:8" x14ac:dyDescent="0.3">
      <c r="A99" s="377" t="s">
        <v>127</v>
      </c>
      <c r="B99" s="377"/>
      <c r="C99" s="377"/>
      <c r="D99" s="377"/>
      <c r="E99" s="377"/>
      <c r="F99" s="377"/>
      <c r="G99" s="377"/>
      <c r="H99" s="377"/>
    </row>
    <row r="100" spans="1:8" x14ac:dyDescent="0.3">
      <c r="A100" s="232" t="s">
        <v>0</v>
      </c>
      <c r="B100" s="232" t="s">
        <v>3</v>
      </c>
      <c r="C100" s="232" t="s">
        <v>1</v>
      </c>
      <c r="D100" s="232" t="s">
        <v>2</v>
      </c>
      <c r="E100" s="232" t="s">
        <v>4</v>
      </c>
      <c r="F100" s="233" t="s">
        <v>8</v>
      </c>
      <c r="G100" s="278" t="s">
        <v>9</v>
      </c>
      <c r="H100" s="259" t="s">
        <v>119</v>
      </c>
    </row>
    <row r="101" spans="1:8" ht="307.8" x14ac:dyDescent="0.3">
      <c r="A101" s="199">
        <v>64</v>
      </c>
      <c r="B101" s="199">
        <v>447732</v>
      </c>
      <c r="C101" s="241" t="s">
        <v>254</v>
      </c>
      <c r="D101" s="238" t="s">
        <v>13</v>
      </c>
      <c r="E101" s="199">
        <v>720</v>
      </c>
      <c r="F101" s="268">
        <v>32.630000000000003</v>
      </c>
      <c r="G101" s="268">
        <f>E101*F101</f>
        <v>23493.600000000002</v>
      </c>
      <c r="H101" s="238" t="s">
        <v>105</v>
      </c>
    </row>
    <row r="102" spans="1:8" ht="102.6" x14ac:dyDescent="0.3">
      <c r="A102" s="199">
        <v>65</v>
      </c>
      <c r="B102" s="199">
        <v>447484</v>
      </c>
      <c r="C102" s="273" t="s">
        <v>251</v>
      </c>
      <c r="D102" s="238" t="s">
        <v>13</v>
      </c>
      <c r="E102" s="199">
        <v>1355</v>
      </c>
      <c r="F102" s="268">
        <v>12.92</v>
      </c>
      <c r="G102" s="268">
        <f>E102*F102</f>
        <v>17506.599999999999</v>
      </c>
      <c r="H102" s="238" t="s">
        <v>105</v>
      </c>
    </row>
    <row r="103" spans="1:8" ht="79.8" x14ac:dyDescent="0.3">
      <c r="A103" s="199">
        <v>67</v>
      </c>
      <c r="B103" s="199">
        <v>467577</v>
      </c>
      <c r="C103" s="241" t="s">
        <v>252</v>
      </c>
      <c r="D103" s="238" t="s">
        <v>32</v>
      </c>
      <c r="E103" s="272">
        <v>1000</v>
      </c>
      <c r="F103" s="268">
        <v>19.600000000000001</v>
      </c>
      <c r="G103" s="268">
        <f>E103*F103</f>
        <v>19600</v>
      </c>
      <c r="H103" s="238" t="s">
        <v>105</v>
      </c>
    </row>
    <row r="104" spans="1:8" ht="136.80000000000001" x14ac:dyDescent="0.3">
      <c r="A104" s="199">
        <v>68</v>
      </c>
      <c r="B104" s="199">
        <v>448897</v>
      </c>
      <c r="C104" s="200" t="s">
        <v>253</v>
      </c>
      <c r="D104" s="201" t="s">
        <v>193</v>
      </c>
      <c r="E104" s="202">
        <v>500</v>
      </c>
      <c r="F104" s="268">
        <v>37.409999999999997</v>
      </c>
      <c r="G104" s="268">
        <f>E104*F104</f>
        <v>18705</v>
      </c>
      <c r="H104" s="238" t="s">
        <v>105</v>
      </c>
    </row>
    <row r="105" spans="1:8" x14ac:dyDescent="0.3">
      <c r="A105" s="381" t="s">
        <v>128</v>
      </c>
      <c r="B105" s="381"/>
      <c r="C105" s="381"/>
      <c r="D105" s="381"/>
      <c r="E105" s="381"/>
      <c r="F105" s="381"/>
      <c r="G105" s="244">
        <f>SUM(G101:G104)</f>
        <v>79305.2</v>
      </c>
      <c r="H105" s="280"/>
    </row>
    <row r="106" spans="1:8" x14ac:dyDescent="0.3">
      <c r="A106" s="245"/>
      <c r="B106" s="245"/>
      <c r="C106" s="245"/>
      <c r="D106" s="245"/>
      <c r="E106" s="245"/>
      <c r="F106" s="245"/>
      <c r="G106" s="245"/>
      <c r="H106" s="245"/>
    </row>
    <row r="107" spans="1:8" x14ac:dyDescent="0.3">
      <c r="A107" s="333" t="s">
        <v>198</v>
      </c>
      <c r="B107" s="333"/>
      <c r="C107" s="333"/>
      <c r="D107" s="333"/>
      <c r="E107" s="333"/>
      <c r="F107" s="333"/>
      <c r="G107" s="333"/>
      <c r="H107" s="333"/>
    </row>
    <row r="108" spans="1:8" x14ac:dyDescent="0.3">
      <c r="A108" s="224" t="s">
        <v>0</v>
      </c>
      <c r="B108" s="224" t="s">
        <v>3</v>
      </c>
      <c r="C108" s="224" t="s">
        <v>1</v>
      </c>
      <c r="D108" s="224" t="s">
        <v>2</v>
      </c>
      <c r="E108" s="224" t="s">
        <v>4</v>
      </c>
      <c r="F108" s="225" t="s">
        <v>8</v>
      </c>
      <c r="G108" s="226" t="s">
        <v>9</v>
      </c>
      <c r="H108" s="227" t="s">
        <v>119</v>
      </c>
    </row>
    <row r="109" spans="1:8" ht="159.6" x14ac:dyDescent="0.3">
      <c r="A109" s="199">
        <v>69</v>
      </c>
      <c r="B109" s="199">
        <v>601400</v>
      </c>
      <c r="C109" s="200" t="s">
        <v>201</v>
      </c>
      <c r="D109" s="201" t="s">
        <v>189</v>
      </c>
      <c r="E109" s="202">
        <v>3130</v>
      </c>
      <c r="F109" s="203">
        <v>96.87</v>
      </c>
      <c r="G109" s="203">
        <f>F109*E109</f>
        <v>303203.10000000003</v>
      </c>
      <c r="H109" s="238" t="s">
        <v>104</v>
      </c>
    </row>
    <row r="110" spans="1:8" ht="91.2" x14ac:dyDescent="0.3">
      <c r="A110" s="199">
        <v>70</v>
      </c>
      <c r="B110" s="199">
        <v>447375</v>
      </c>
      <c r="C110" s="200" t="s">
        <v>202</v>
      </c>
      <c r="D110" s="201" t="s">
        <v>191</v>
      </c>
      <c r="E110" s="202">
        <v>1017</v>
      </c>
      <c r="F110" s="203">
        <v>22.04</v>
      </c>
      <c r="G110" s="203">
        <f>E110*F110</f>
        <v>22414.68</v>
      </c>
      <c r="H110" s="238" t="s">
        <v>104</v>
      </c>
    </row>
    <row r="111" spans="1:8" x14ac:dyDescent="0.3">
      <c r="A111" s="368" t="s">
        <v>203</v>
      </c>
      <c r="B111" s="369"/>
      <c r="C111" s="369"/>
      <c r="D111" s="369"/>
      <c r="E111" s="369"/>
      <c r="F111" s="370"/>
      <c r="G111" s="216">
        <f>SUM(G109:G110)</f>
        <v>325617.78000000003</v>
      </c>
      <c r="H111" s="215"/>
    </row>
    <row r="112" spans="1:8" x14ac:dyDescent="0.3">
      <c r="A112" s="245"/>
      <c r="B112" s="245"/>
      <c r="C112" s="245"/>
      <c r="D112" s="245"/>
      <c r="E112" s="245"/>
      <c r="F112" s="245"/>
      <c r="G112" s="245"/>
      <c r="H112" s="245"/>
    </row>
    <row r="113" spans="1:8" x14ac:dyDescent="0.3">
      <c r="A113" s="245"/>
      <c r="B113" s="245"/>
      <c r="C113" s="245"/>
      <c r="D113" s="245"/>
      <c r="E113" s="245"/>
      <c r="F113" s="245"/>
      <c r="G113" s="245"/>
      <c r="H113" s="245"/>
    </row>
    <row r="114" spans="1:8" x14ac:dyDescent="0.3">
      <c r="A114" s="333" t="s">
        <v>204</v>
      </c>
      <c r="B114" s="333"/>
      <c r="C114" s="333"/>
      <c r="D114" s="333"/>
      <c r="E114" s="333"/>
      <c r="F114" s="333"/>
      <c r="G114" s="333"/>
      <c r="H114" s="333"/>
    </row>
    <row r="115" spans="1:8" x14ac:dyDescent="0.3">
      <c r="A115" s="224" t="s">
        <v>0</v>
      </c>
      <c r="B115" s="224" t="s">
        <v>3</v>
      </c>
      <c r="C115" s="224" t="s">
        <v>1</v>
      </c>
      <c r="D115" s="224" t="s">
        <v>2</v>
      </c>
      <c r="E115" s="224" t="s">
        <v>4</v>
      </c>
      <c r="F115" s="225" t="s">
        <v>8</v>
      </c>
      <c r="G115" s="226" t="s">
        <v>9</v>
      </c>
      <c r="H115" s="227" t="s">
        <v>119</v>
      </c>
    </row>
    <row r="116" spans="1:8" ht="159.6" x14ac:dyDescent="0.3">
      <c r="A116" s="199">
        <v>71</v>
      </c>
      <c r="B116" s="199">
        <v>601400</v>
      </c>
      <c r="C116" s="200" t="s">
        <v>201</v>
      </c>
      <c r="D116" s="201" t="s">
        <v>189</v>
      </c>
      <c r="E116" s="202">
        <v>730</v>
      </c>
      <c r="F116" s="203">
        <v>96.87</v>
      </c>
      <c r="G116" s="203">
        <f>E116*F116</f>
        <v>70715.100000000006</v>
      </c>
      <c r="H116" s="238" t="s">
        <v>105</v>
      </c>
    </row>
    <row r="117" spans="1:8" ht="91.2" x14ac:dyDescent="0.3">
      <c r="A117" s="199">
        <v>72</v>
      </c>
      <c r="B117" s="199">
        <v>447375</v>
      </c>
      <c r="C117" s="200" t="s">
        <v>202</v>
      </c>
      <c r="D117" s="201" t="s">
        <v>191</v>
      </c>
      <c r="E117" s="202">
        <v>337</v>
      </c>
      <c r="F117" s="203">
        <v>22.04</v>
      </c>
      <c r="G117" s="203">
        <f>E117*F117</f>
        <v>7427.48</v>
      </c>
      <c r="H117" s="238" t="s">
        <v>105</v>
      </c>
    </row>
    <row r="118" spans="1:8" x14ac:dyDescent="0.3">
      <c r="A118" s="337" t="s">
        <v>205</v>
      </c>
      <c r="B118" s="338"/>
      <c r="C118" s="338"/>
      <c r="D118" s="338"/>
      <c r="E118" s="338"/>
      <c r="F118" s="339"/>
      <c r="G118" s="216">
        <f>SUM(G116:G117)</f>
        <v>78142.58</v>
      </c>
      <c r="H118" s="215"/>
    </row>
    <row r="119" spans="1:8" x14ac:dyDescent="0.3">
      <c r="A119" s="245"/>
      <c r="B119" s="245"/>
      <c r="C119" s="245"/>
      <c r="D119" s="245"/>
      <c r="E119" s="245"/>
      <c r="F119" s="245"/>
      <c r="G119" s="245"/>
      <c r="H119" s="245"/>
    </row>
    <row r="120" spans="1:8" x14ac:dyDescent="0.3">
      <c r="A120" s="333" t="s">
        <v>206</v>
      </c>
      <c r="B120" s="333"/>
      <c r="C120" s="333"/>
      <c r="D120" s="333"/>
      <c r="E120" s="333"/>
      <c r="F120" s="333"/>
      <c r="G120" s="333"/>
      <c r="H120" s="333"/>
    </row>
    <row r="121" spans="1:8" x14ac:dyDescent="0.3">
      <c r="A121" s="224" t="s">
        <v>0</v>
      </c>
      <c r="B121" s="224" t="s">
        <v>3</v>
      </c>
      <c r="C121" s="224" t="s">
        <v>1</v>
      </c>
      <c r="D121" s="224" t="s">
        <v>2</v>
      </c>
      <c r="E121" s="224" t="s">
        <v>4</v>
      </c>
      <c r="F121" s="225" t="s">
        <v>8</v>
      </c>
      <c r="G121" s="226" t="s">
        <v>9</v>
      </c>
      <c r="H121" s="227" t="s">
        <v>119</v>
      </c>
    </row>
    <row r="122" spans="1:8" ht="136.80000000000001" x14ac:dyDescent="0.3">
      <c r="A122" s="199">
        <v>73</v>
      </c>
      <c r="B122" s="199">
        <v>464514</v>
      </c>
      <c r="C122" s="200" t="s">
        <v>194</v>
      </c>
      <c r="D122" s="201" t="s">
        <v>13</v>
      </c>
      <c r="E122" s="202">
        <v>9936</v>
      </c>
      <c r="F122" s="203">
        <v>21.37</v>
      </c>
      <c r="G122" s="203">
        <f>E122*F122</f>
        <v>212332.32</v>
      </c>
      <c r="H122" s="238" t="s">
        <v>104</v>
      </c>
    </row>
    <row r="123" spans="1:8" ht="273.60000000000002" x14ac:dyDescent="0.3">
      <c r="A123" s="199">
        <v>74</v>
      </c>
      <c r="B123" s="199">
        <v>464484</v>
      </c>
      <c r="C123" s="200" t="s">
        <v>195</v>
      </c>
      <c r="D123" s="201" t="s">
        <v>13</v>
      </c>
      <c r="E123" s="202">
        <v>9936</v>
      </c>
      <c r="F123" s="203">
        <v>26.52</v>
      </c>
      <c r="G123" s="203">
        <f>E123*F123</f>
        <v>263502.71999999997</v>
      </c>
      <c r="H123" s="238" t="s">
        <v>104</v>
      </c>
    </row>
    <row r="124" spans="1:8" ht="136.80000000000001" x14ac:dyDescent="0.3">
      <c r="A124" s="199">
        <v>75</v>
      </c>
      <c r="B124" s="199">
        <v>464511</v>
      </c>
      <c r="C124" s="200" t="s">
        <v>196</v>
      </c>
      <c r="D124" s="201" t="s">
        <v>13</v>
      </c>
      <c r="E124" s="202">
        <v>9936</v>
      </c>
      <c r="F124" s="203">
        <v>18.89</v>
      </c>
      <c r="G124" s="203">
        <f>E124*F124</f>
        <v>187691.04</v>
      </c>
      <c r="H124" s="238" t="s">
        <v>104</v>
      </c>
    </row>
    <row r="125" spans="1:8" ht="136.80000000000001" x14ac:dyDescent="0.3">
      <c r="A125" s="199">
        <v>76</v>
      </c>
      <c r="B125" s="199">
        <v>464485</v>
      </c>
      <c r="C125" s="200" t="s">
        <v>197</v>
      </c>
      <c r="D125" s="201" t="s">
        <v>13</v>
      </c>
      <c r="E125" s="202">
        <v>9936</v>
      </c>
      <c r="F125" s="203">
        <v>28.97</v>
      </c>
      <c r="G125" s="203">
        <f>E125*F125</f>
        <v>287845.92</v>
      </c>
      <c r="H125" s="238" t="s">
        <v>104</v>
      </c>
    </row>
    <row r="126" spans="1:8" x14ac:dyDescent="0.3">
      <c r="A126" s="371" t="s">
        <v>207</v>
      </c>
      <c r="B126" s="372"/>
      <c r="C126" s="372"/>
      <c r="D126" s="372"/>
      <c r="E126" s="372"/>
      <c r="F126" s="373"/>
      <c r="G126" s="218">
        <f>SUM(G122:G125)</f>
        <v>951372</v>
      </c>
      <c r="H126" s="217"/>
    </row>
    <row r="127" spans="1:8" x14ac:dyDescent="0.3">
      <c r="A127" s="245"/>
      <c r="B127" s="245"/>
      <c r="C127" s="245"/>
      <c r="D127" s="245"/>
      <c r="E127" s="245"/>
      <c r="F127" s="245"/>
      <c r="G127" s="245"/>
      <c r="H127" s="245"/>
    </row>
    <row r="128" spans="1:8" x14ac:dyDescent="0.3">
      <c r="A128" s="245"/>
      <c r="B128" s="245"/>
      <c r="C128" s="245"/>
      <c r="D128" s="245"/>
      <c r="E128" s="245"/>
      <c r="F128" s="245"/>
      <c r="G128" s="245"/>
      <c r="H128" s="245"/>
    </row>
    <row r="129" spans="1:8" x14ac:dyDescent="0.3">
      <c r="A129" s="333" t="s">
        <v>208</v>
      </c>
      <c r="B129" s="333"/>
      <c r="C129" s="333"/>
      <c r="D129" s="333"/>
      <c r="E129" s="333"/>
      <c r="F129" s="333"/>
      <c r="G129" s="333"/>
      <c r="H129" s="333"/>
    </row>
    <row r="130" spans="1:8" x14ac:dyDescent="0.3">
      <c r="A130" s="224" t="s">
        <v>0</v>
      </c>
      <c r="B130" s="224" t="s">
        <v>3</v>
      </c>
      <c r="C130" s="224" t="s">
        <v>1</v>
      </c>
      <c r="D130" s="224" t="s">
        <v>2</v>
      </c>
      <c r="E130" s="224" t="s">
        <v>4</v>
      </c>
      <c r="F130" s="225" t="s">
        <v>8</v>
      </c>
      <c r="G130" s="226" t="s">
        <v>9</v>
      </c>
      <c r="H130" s="227" t="s">
        <v>119</v>
      </c>
    </row>
    <row r="131" spans="1:8" ht="136.80000000000001" x14ac:dyDescent="0.3">
      <c r="A131" s="199">
        <v>77</v>
      </c>
      <c r="B131" s="199">
        <v>464514</v>
      </c>
      <c r="C131" s="200" t="s">
        <v>194</v>
      </c>
      <c r="D131" s="201" t="s">
        <v>13</v>
      </c>
      <c r="E131" s="202">
        <v>830</v>
      </c>
      <c r="F131" s="203">
        <v>21.37</v>
      </c>
      <c r="G131" s="203">
        <f>E131*F131</f>
        <v>17737.100000000002</v>
      </c>
      <c r="H131" s="238" t="s">
        <v>105</v>
      </c>
    </row>
    <row r="132" spans="1:8" ht="273.60000000000002" x14ac:dyDescent="0.3">
      <c r="A132" s="199">
        <v>78</v>
      </c>
      <c r="B132" s="199">
        <v>464484</v>
      </c>
      <c r="C132" s="200" t="s">
        <v>195</v>
      </c>
      <c r="D132" s="201" t="s">
        <v>13</v>
      </c>
      <c r="E132" s="202">
        <v>830</v>
      </c>
      <c r="F132" s="203">
        <v>26.52</v>
      </c>
      <c r="G132" s="203">
        <f>E132*F132</f>
        <v>22011.599999999999</v>
      </c>
      <c r="H132" s="238" t="s">
        <v>105</v>
      </c>
    </row>
    <row r="133" spans="1:8" ht="136.80000000000001" x14ac:dyDescent="0.3">
      <c r="A133" s="199">
        <v>79</v>
      </c>
      <c r="B133" s="199">
        <v>464511</v>
      </c>
      <c r="C133" s="200" t="s">
        <v>196</v>
      </c>
      <c r="D133" s="201" t="s">
        <v>13</v>
      </c>
      <c r="E133" s="202">
        <v>830</v>
      </c>
      <c r="F133" s="203">
        <v>18.89</v>
      </c>
      <c r="G133" s="203">
        <f>E133*F133</f>
        <v>15678.7</v>
      </c>
      <c r="H133" s="238" t="s">
        <v>105</v>
      </c>
    </row>
    <row r="134" spans="1:8" ht="136.80000000000001" x14ac:dyDescent="0.3">
      <c r="A134" s="199">
        <v>80</v>
      </c>
      <c r="B134" s="199">
        <v>464485</v>
      </c>
      <c r="C134" s="200" t="s">
        <v>197</v>
      </c>
      <c r="D134" s="201" t="s">
        <v>13</v>
      </c>
      <c r="E134" s="202">
        <v>830</v>
      </c>
      <c r="F134" s="203">
        <v>28.97</v>
      </c>
      <c r="G134" s="203">
        <f>E134*F134</f>
        <v>24045.1</v>
      </c>
      <c r="H134" s="238" t="s">
        <v>105</v>
      </c>
    </row>
    <row r="135" spans="1:8" x14ac:dyDescent="0.3">
      <c r="A135" s="368" t="s">
        <v>209</v>
      </c>
      <c r="B135" s="369"/>
      <c r="C135" s="369"/>
      <c r="D135" s="369"/>
      <c r="E135" s="369"/>
      <c r="F135" s="370"/>
      <c r="G135" s="216">
        <f>SUM(G131:G134)</f>
        <v>79472.5</v>
      </c>
      <c r="H135" s="215"/>
    </row>
  </sheetData>
  <autoFilter ref="A1:H1"/>
  <mergeCells count="25">
    <mergeCell ref="A31:H31"/>
    <mergeCell ref="A10:F10"/>
    <mergeCell ref="A12:H12"/>
    <mergeCell ref="A18:F18"/>
    <mergeCell ref="A20:H20"/>
    <mergeCell ref="A29:F29"/>
    <mergeCell ref="A107:H107"/>
    <mergeCell ref="A46:F46"/>
    <mergeCell ref="A49:H49"/>
    <mergeCell ref="A64:F64"/>
    <mergeCell ref="A66:H66"/>
    <mergeCell ref="A75:F75"/>
    <mergeCell ref="A79:H79"/>
    <mergeCell ref="A88:F88"/>
    <mergeCell ref="A90:H90"/>
    <mergeCell ref="A96:F96"/>
    <mergeCell ref="A99:H99"/>
    <mergeCell ref="A105:F105"/>
    <mergeCell ref="A135:F135"/>
    <mergeCell ref="A111:F111"/>
    <mergeCell ref="A114:H114"/>
    <mergeCell ref="A118:F118"/>
    <mergeCell ref="A120:H120"/>
    <mergeCell ref="A126:F126"/>
    <mergeCell ref="A129:H129"/>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opLeftCell="A46" zoomScale="80" zoomScaleNormal="80" workbookViewId="0">
      <selection activeCell="I14" sqref="I14"/>
    </sheetView>
  </sheetViews>
  <sheetFormatPr defaultRowHeight="14.4" x14ac:dyDescent="0.3"/>
  <cols>
    <col min="2" max="2" width="13.88671875" customWidth="1"/>
    <col min="3" max="3" width="36.5546875" customWidth="1"/>
    <col min="4" max="4" width="12.5546875" customWidth="1"/>
    <col min="5" max="5" width="12" customWidth="1"/>
    <col min="6" max="6" width="11.5546875" customWidth="1"/>
    <col min="7" max="7" width="17.44140625" customWidth="1"/>
    <col min="8" max="8" width="17.88671875" customWidth="1"/>
    <col min="9" max="9" width="17.44140625" customWidth="1"/>
    <col min="12" max="12" width="19.33203125" bestFit="1" customWidth="1"/>
  </cols>
  <sheetData>
    <row r="1" spans="1:16" x14ac:dyDescent="0.3">
      <c r="A1" s="303" t="s">
        <v>0</v>
      </c>
      <c r="B1" s="303" t="s">
        <v>3</v>
      </c>
      <c r="C1" s="303" t="s">
        <v>1</v>
      </c>
      <c r="D1" s="303" t="s">
        <v>2</v>
      </c>
      <c r="E1" s="303" t="s">
        <v>4</v>
      </c>
      <c r="F1" s="293" t="s">
        <v>8</v>
      </c>
      <c r="G1" s="293" t="s">
        <v>9</v>
      </c>
      <c r="H1" s="301" t="s">
        <v>99</v>
      </c>
      <c r="I1" s="302" t="s">
        <v>100</v>
      </c>
      <c r="L1" s="177">
        <f>'Média Geral'!L48</f>
        <v>6293611.1399999997</v>
      </c>
      <c r="M1" s="71">
        <f>H3+H4+H5</f>
        <v>0.30186122525517201</v>
      </c>
      <c r="N1" s="71">
        <f>H6+H7+H42+H44+H45+H46+H47+H48</f>
        <v>0.12930696414141662</v>
      </c>
      <c r="O1" s="71">
        <f>H8+H9+H10+H11+H12+H13+H14+H15+H16+H17+H18+H19+H20+H21+H22+H23+H24+H25+H26+H27+H28+H29+H30+H31+H32+H33+H34+H35+H36+H37+H38+H39+H40+H41+H43</f>
        <v>0.62647509868237583</v>
      </c>
      <c r="P1" s="71">
        <f>M1+N1+O1</f>
        <v>1.0576432880789643</v>
      </c>
    </row>
    <row r="2" spans="1:16" x14ac:dyDescent="0.3">
      <c r="A2" s="300"/>
      <c r="B2" s="303"/>
      <c r="C2" s="300"/>
      <c r="D2" s="300"/>
      <c r="E2" s="300"/>
      <c r="F2" s="300"/>
      <c r="G2" s="300"/>
      <c r="H2" s="301"/>
      <c r="I2" s="302"/>
      <c r="L2" s="24">
        <f>'Média Geral'!L48</f>
        <v>6293611.1399999997</v>
      </c>
      <c r="M2" s="72" t="s">
        <v>101</v>
      </c>
      <c r="N2" s="73" t="s">
        <v>102</v>
      </c>
      <c r="O2" s="74" t="s">
        <v>103</v>
      </c>
      <c r="P2">
        <f>SUM(O2)</f>
        <v>0</v>
      </c>
    </row>
    <row r="3" spans="1:16" ht="153" customHeight="1" x14ac:dyDescent="0.3">
      <c r="A3" s="1">
        <v>27</v>
      </c>
      <c r="B3" s="1">
        <v>447393</v>
      </c>
      <c r="C3" s="29" t="s">
        <v>60</v>
      </c>
      <c r="D3" s="20" t="s">
        <v>13</v>
      </c>
      <c r="E3" s="11">
        <v>27275</v>
      </c>
      <c r="F3" s="22">
        <v>26.32</v>
      </c>
      <c r="G3" s="179">
        <f>E3*F3</f>
        <v>717878</v>
      </c>
      <c r="H3" s="188">
        <f>G3/L$2</f>
        <v>0.11406456230468666</v>
      </c>
      <c r="I3" s="188">
        <f>H3</f>
        <v>0.11406456230468666</v>
      </c>
      <c r="L3" s="101">
        <f>'Média Geral'!L48</f>
        <v>6293611.1399999997</v>
      </c>
    </row>
    <row r="4" spans="1:16" ht="155.25" customHeight="1" x14ac:dyDescent="0.3">
      <c r="A4" s="1">
        <v>33</v>
      </c>
      <c r="B4" s="1">
        <v>447596</v>
      </c>
      <c r="C4" s="29" t="s">
        <v>66</v>
      </c>
      <c r="D4" s="20" t="s">
        <v>13</v>
      </c>
      <c r="E4" s="11">
        <v>34808</v>
      </c>
      <c r="F4" s="22">
        <v>17.43</v>
      </c>
      <c r="G4" s="179">
        <f t="shared" ref="G4:G48" si="0">E4*F4</f>
        <v>606703.43999999994</v>
      </c>
      <c r="H4" s="188">
        <f t="shared" ref="H4:H6" si="1">G4/L$2</f>
        <v>9.6399892923794459E-2</v>
      </c>
      <c r="I4" s="189">
        <f>H4+I3</f>
        <v>0.21046445522848112</v>
      </c>
      <c r="L4" s="101">
        <f>'Média Geral'!L48</f>
        <v>6293611.1399999997</v>
      </c>
    </row>
    <row r="5" spans="1:16" ht="160.19999999999999" customHeight="1" x14ac:dyDescent="0.3">
      <c r="A5" s="1">
        <v>28</v>
      </c>
      <c r="B5" s="1">
        <v>449723</v>
      </c>
      <c r="C5" s="68" t="s">
        <v>61</v>
      </c>
      <c r="D5" s="20" t="s">
        <v>13</v>
      </c>
      <c r="E5" s="11">
        <v>18841</v>
      </c>
      <c r="F5" s="22">
        <v>30.53</v>
      </c>
      <c r="G5" s="179">
        <f t="shared" si="0"/>
        <v>575215.73</v>
      </c>
      <c r="H5" s="188">
        <f t="shared" si="1"/>
        <v>9.1396770026690916E-2</v>
      </c>
      <c r="I5" s="189">
        <f t="shared" ref="I5:I6" si="2">H5+I4</f>
        <v>0.30186122525517201</v>
      </c>
      <c r="L5" s="101">
        <f>'Média Geral'!L48</f>
        <v>6293611.1399999997</v>
      </c>
    </row>
    <row r="6" spans="1:16" ht="145.19999999999999" x14ac:dyDescent="0.3">
      <c r="A6" s="1">
        <v>31</v>
      </c>
      <c r="B6" s="1">
        <v>449007</v>
      </c>
      <c r="C6" s="68" t="s">
        <v>64</v>
      </c>
      <c r="D6" s="18" t="s">
        <v>31</v>
      </c>
      <c r="E6" s="11">
        <v>86130</v>
      </c>
      <c r="F6" s="22">
        <v>4.7300000000000004</v>
      </c>
      <c r="G6" s="179">
        <f t="shared" si="0"/>
        <v>407394.9</v>
      </c>
      <c r="H6" s="188">
        <f t="shared" si="1"/>
        <v>6.4731501666942845E-2</v>
      </c>
      <c r="I6" s="189">
        <f t="shared" si="2"/>
        <v>0.36659272692211486</v>
      </c>
      <c r="L6" s="101">
        <f>'Média Geral'!L48</f>
        <v>6293611.1399999997</v>
      </c>
    </row>
    <row r="7" spans="1:16" ht="171.6" x14ac:dyDescent="0.3">
      <c r="A7" s="182">
        <v>40</v>
      </c>
      <c r="B7" s="182">
        <v>601400</v>
      </c>
      <c r="C7" s="183" t="s">
        <v>188</v>
      </c>
      <c r="D7" s="184" t="s">
        <v>189</v>
      </c>
      <c r="E7" s="185">
        <v>3860</v>
      </c>
      <c r="F7" s="186">
        <v>96.87</v>
      </c>
      <c r="G7" s="187">
        <f t="shared" si="0"/>
        <v>373918.2</v>
      </c>
      <c r="H7" s="190">
        <f>G7/L$2</f>
        <v>5.9412345580664529E-2</v>
      </c>
      <c r="I7" s="191">
        <f>H7+I6</f>
        <v>0.42600507250277941</v>
      </c>
      <c r="L7" s="101">
        <f>'Média Geral'!L48</f>
        <v>6293611.1399999997</v>
      </c>
    </row>
    <row r="8" spans="1:16" ht="92.4" x14ac:dyDescent="0.3">
      <c r="A8" s="1">
        <v>38</v>
      </c>
      <c r="B8" s="1">
        <v>460385</v>
      </c>
      <c r="C8" s="68" t="s">
        <v>71</v>
      </c>
      <c r="D8" s="20" t="s">
        <v>13</v>
      </c>
      <c r="E8" s="13">
        <v>19738</v>
      </c>
      <c r="F8" s="22">
        <v>18.38</v>
      </c>
      <c r="G8" s="179">
        <f t="shared" si="0"/>
        <v>362784.44</v>
      </c>
      <c r="H8" s="190">
        <f t="shared" ref="H8:H14" si="3">G8/L$2</f>
        <v>5.7643288078964475E-2</v>
      </c>
      <c r="I8" s="191">
        <f t="shared" ref="I8:I14" si="4">H8+I7</f>
        <v>0.48364836058174387</v>
      </c>
      <c r="K8" s="386">
        <f>I14-I6</f>
        <v>0.37867581218244761</v>
      </c>
      <c r="L8" s="101">
        <f>'Média Geral'!L48</f>
        <v>6293611.1399999997</v>
      </c>
      <c r="N8" s="386">
        <f>I8-I6</f>
        <v>0.11705563365962901</v>
      </c>
    </row>
    <row r="9" spans="1:16" ht="158.4" x14ac:dyDescent="0.3">
      <c r="A9" s="1">
        <v>42</v>
      </c>
      <c r="B9" s="1">
        <v>448897</v>
      </c>
      <c r="C9" s="176" t="s">
        <v>192</v>
      </c>
      <c r="D9" s="20" t="s">
        <v>193</v>
      </c>
      <c r="E9" s="11">
        <v>8937</v>
      </c>
      <c r="F9" s="22">
        <v>37.409999999999997</v>
      </c>
      <c r="G9" s="179">
        <f t="shared" si="0"/>
        <v>334333.17</v>
      </c>
      <c r="H9" s="190">
        <f t="shared" si="3"/>
        <v>5.3122629053945651E-2</v>
      </c>
      <c r="I9" s="191">
        <f t="shared" si="4"/>
        <v>0.53677098963568948</v>
      </c>
      <c r="L9" s="101">
        <f>'Média Geral'!L49</f>
        <v>0</v>
      </c>
    </row>
    <row r="10" spans="1:16" ht="145.19999999999999" x14ac:dyDescent="0.3">
      <c r="A10" s="1">
        <v>46</v>
      </c>
      <c r="B10" s="1">
        <v>464485</v>
      </c>
      <c r="C10" s="176" t="s">
        <v>197</v>
      </c>
      <c r="D10" s="20" t="s">
        <v>13</v>
      </c>
      <c r="E10" s="11">
        <v>10766</v>
      </c>
      <c r="F10" s="22">
        <v>28.97</v>
      </c>
      <c r="G10" s="179">
        <f t="shared" si="0"/>
        <v>311891.01999999996</v>
      </c>
      <c r="H10" s="190">
        <f t="shared" si="3"/>
        <v>4.9556766864372874E-2</v>
      </c>
      <c r="I10" s="191">
        <f t="shared" si="4"/>
        <v>0.5863277565000623</v>
      </c>
      <c r="L10" s="101">
        <f>'Média Geral'!L50</f>
        <v>0</v>
      </c>
    </row>
    <row r="11" spans="1:16" ht="303.60000000000002" x14ac:dyDescent="0.3">
      <c r="A11" s="1">
        <v>44</v>
      </c>
      <c r="B11" s="1">
        <v>464484</v>
      </c>
      <c r="C11" s="176" t="s">
        <v>195</v>
      </c>
      <c r="D11" s="20" t="s">
        <v>13</v>
      </c>
      <c r="E11" s="11">
        <v>10766</v>
      </c>
      <c r="F11" s="22">
        <v>26.52</v>
      </c>
      <c r="G11" s="179">
        <f t="shared" si="0"/>
        <v>285514.32</v>
      </c>
      <c r="H11" s="190">
        <f t="shared" si="3"/>
        <v>4.5365738945225019E-2</v>
      </c>
      <c r="I11" s="191">
        <f t="shared" si="4"/>
        <v>0.6316934954452873</v>
      </c>
      <c r="L11" s="101">
        <f>'Média Geral'!L51</f>
        <v>0</v>
      </c>
    </row>
    <row r="12" spans="1:16" ht="79.2" x14ac:dyDescent="0.3">
      <c r="A12" s="1">
        <v>32</v>
      </c>
      <c r="B12" s="1">
        <v>467577</v>
      </c>
      <c r="C12" s="68" t="s">
        <v>65</v>
      </c>
      <c r="D12" s="20" t="s">
        <v>32</v>
      </c>
      <c r="E12" s="11">
        <v>14355</v>
      </c>
      <c r="F12" s="22">
        <v>19.600000000000001</v>
      </c>
      <c r="G12" s="179">
        <f t="shared" si="0"/>
        <v>281358</v>
      </c>
      <c r="H12" s="190">
        <f t="shared" si="3"/>
        <v>4.4705335894012675E-2</v>
      </c>
      <c r="I12" s="191">
        <f t="shared" si="4"/>
        <v>0.67639883133930001</v>
      </c>
      <c r="L12" s="101">
        <f>'Média Geral'!L52</f>
        <v>0</v>
      </c>
    </row>
    <row r="13" spans="1:16" ht="158.4" x14ac:dyDescent="0.3">
      <c r="A13" s="1">
        <v>43</v>
      </c>
      <c r="B13" s="1">
        <v>464514</v>
      </c>
      <c r="C13" s="176" t="s">
        <v>194</v>
      </c>
      <c r="D13" s="20" t="s">
        <v>13</v>
      </c>
      <c r="E13" s="11">
        <v>10766</v>
      </c>
      <c r="F13" s="22">
        <v>21.37</v>
      </c>
      <c r="G13" s="179">
        <f t="shared" si="0"/>
        <v>230069.42</v>
      </c>
      <c r="H13" s="190">
        <f t="shared" si="3"/>
        <v>3.6556027196812169E-2</v>
      </c>
      <c r="I13" s="191">
        <f t="shared" si="4"/>
        <v>0.71295485853611218</v>
      </c>
      <c r="L13" s="101">
        <f>'Média Geral'!L53</f>
        <v>0</v>
      </c>
    </row>
    <row r="14" spans="1:16" ht="145.19999999999999" x14ac:dyDescent="0.3">
      <c r="A14" s="1">
        <v>45</v>
      </c>
      <c r="B14" s="1">
        <v>464511</v>
      </c>
      <c r="C14" s="175" t="s">
        <v>196</v>
      </c>
      <c r="D14" s="20" t="s">
        <v>13</v>
      </c>
      <c r="E14" s="11">
        <v>10766</v>
      </c>
      <c r="F14" s="22">
        <v>18.89</v>
      </c>
      <c r="G14" s="179">
        <f t="shared" si="0"/>
        <v>203369.74000000002</v>
      </c>
      <c r="H14" s="190">
        <f t="shared" si="3"/>
        <v>3.231368056845025E-2</v>
      </c>
      <c r="I14" s="191">
        <f t="shared" si="4"/>
        <v>0.74526853910456248</v>
      </c>
      <c r="L14" s="101">
        <f>'Média Geral'!L54</f>
        <v>0</v>
      </c>
    </row>
    <row r="15" spans="1:16" ht="316.8" x14ac:dyDescent="0.3">
      <c r="A15" s="1">
        <v>29</v>
      </c>
      <c r="B15" s="1">
        <v>447732</v>
      </c>
      <c r="C15" s="68" t="s">
        <v>62</v>
      </c>
      <c r="D15" s="20" t="s">
        <v>13</v>
      </c>
      <c r="E15" s="11">
        <v>5540</v>
      </c>
      <c r="F15" s="22">
        <v>32.630000000000003</v>
      </c>
      <c r="G15" s="179">
        <f t="shared" si="0"/>
        <v>180770.2</v>
      </c>
      <c r="H15" s="192">
        <f>G15/L$2</f>
        <v>2.8722810478564145E-2</v>
      </c>
      <c r="I15" s="193">
        <f>H15+I14</f>
        <v>0.77399134958312665</v>
      </c>
      <c r="L15" s="101">
        <f>'Média Geral'!L55</f>
        <v>0</v>
      </c>
    </row>
    <row r="16" spans="1:16" ht="105.6" x14ac:dyDescent="0.3">
      <c r="A16" s="1">
        <v>9</v>
      </c>
      <c r="B16" s="1">
        <v>459637</v>
      </c>
      <c r="C16" s="68" t="s">
        <v>42</v>
      </c>
      <c r="D16" s="20" t="s">
        <v>18</v>
      </c>
      <c r="E16" s="69">
        <v>19661</v>
      </c>
      <c r="F16" s="22">
        <v>8.36</v>
      </c>
      <c r="G16" s="179">
        <f t="shared" si="0"/>
        <v>164365.96</v>
      </c>
      <c r="H16" s="192">
        <f t="shared" ref="H16:H48" si="5">G16/L$2</f>
        <v>2.6116319604709483E-2</v>
      </c>
      <c r="I16" s="193">
        <f t="shared" ref="I16:I48" si="6">H16+I15</f>
        <v>0.80010766918783616</v>
      </c>
      <c r="L16" s="101">
        <f>'Média Geral'!L56</f>
        <v>0</v>
      </c>
    </row>
    <row r="17" spans="1:12" ht="92.4" x14ac:dyDescent="0.3">
      <c r="A17" s="1">
        <v>3</v>
      </c>
      <c r="B17" s="1">
        <v>458908</v>
      </c>
      <c r="C17" s="68" t="s">
        <v>37</v>
      </c>
      <c r="D17" s="20" t="s">
        <v>13</v>
      </c>
      <c r="E17" s="11">
        <v>31402</v>
      </c>
      <c r="F17" s="22">
        <v>5.0199999999999996</v>
      </c>
      <c r="G17" s="179">
        <f t="shared" si="0"/>
        <v>157638.03999999998</v>
      </c>
      <c r="H17" s="192">
        <f t="shared" si="5"/>
        <v>2.5047311709188311E-2</v>
      </c>
      <c r="I17" s="193">
        <f t="shared" si="6"/>
        <v>0.82515498089702444</v>
      </c>
      <c r="L17" s="101">
        <f>'Média Geral'!L57</f>
        <v>0</v>
      </c>
    </row>
    <row r="18" spans="1:12" ht="105.6" x14ac:dyDescent="0.3">
      <c r="A18" s="1">
        <v>30</v>
      </c>
      <c r="B18" s="1">
        <v>447484</v>
      </c>
      <c r="C18" s="68" t="s">
        <v>63</v>
      </c>
      <c r="D18" s="18" t="s">
        <v>13</v>
      </c>
      <c r="E18" s="11">
        <v>10427</v>
      </c>
      <c r="F18" s="22">
        <v>12.92</v>
      </c>
      <c r="G18" s="179">
        <f t="shared" si="0"/>
        <v>134716.84</v>
      </c>
      <c r="H18" s="192">
        <f t="shared" si="5"/>
        <v>2.1405332646592463E-2</v>
      </c>
      <c r="I18" s="193">
        <f t="shared" si="6"/>
        <v>0.84656031354361694</v>
      </c>
      <c r="L18" s="101">
        <f>'Média Geral'!L58</f>
        <v>0</v>
      </c>
    </row>
    <row r="19" spans="1:12" ht="118.8" x14ac:dyDescent="0.3">
      <c r="A19" s="1">
        <v>39</v>
      </c>
      <c r="B19" s="1">
        <v>476817</v>
      </c>
      <c r="C19" s="68" t="s">
        <v>72</v>
      </c>
      <c r="D19" s="20" t="s">
        <v>13</v>
      </c>
      <c r="E19" s="11">
        <v>6460</v>
      </c>
      <c r="F19" s="22">
        <v>17.86</v>
      </c>
      <c r="G19" s="179">
        <f t="shared" si="0"/>
        <v>115375.59999999999</v>
      </c>
      <c r="H19" s="192">
        <f t="shared" si="5"/>
        <v>1.8332178050644545E-2</v>
      </c>
      <c r="I19" s="193">
        <f t="shared" si="6"/>
        <v>0.86489249159426151</v>
      </c>
      <c r="L19" s="101">
        <f>'Média Geral'!L59</f>
        <v>0</v>
      </c>
    </row>
    <row r="20" spans="1:12" ht="105.6" x14ac:dyDescent="0.3">
      <c r="A20" s="1">
        <v>34</v>
      </c>
      <c r="B20" s="1">
        <v>463861</v>
      </c>
      <c r="C20" s="68" t="s">
        <v>67</v>
      </c>
      <c r="D20" s="20" t="s">
        <v>13</v>
      </c>
      <c r="E20" s="11">
        <v>4306</v>
      </c>
      <c r="F20" s="22">
        <v>24.18</v>
      </c>
      <c r="G20" s="179">
        <f t="shared" si="0"/>
        <v>104119.08</v>
      </c>
      <c r="H20" s="192">
        <f t="shared" si="5"/>
        <v>1.6543615054043521E-2</v>
      </c>
      <c r="I20" s="193">
        <f t="shared" si="6"/>
        <v>0.88143610664830507</v>
      </c>
      <c r="L20" s="101">
        <f>'Média Geral'!L60</f>
        <v>0</v>
      </c>
    </row>
    <row r="21" spans="1:12" ht="105.6" x14ac:dyDescent="0.3">
      <c r="A21" s="1">
        <v>11</v>
      </c>
      <c r="B21" s="1">
        <v>232236</v>
      </c>
      <c r="C21" s="68" t="s">
        <v>44</v>
      </c>
      <c r="D21" s="18" t="s">
        <v>20</v>
      </c>
      <c r="E21" s="69">
        <v>22558</v>
      </c>
      <c r="F21" s="22">
        <v>4.6100000000000003</v>
      </c>
      <c r="G21" s="179">
        <f t="shared" si="0"/>
        <v>103992.38</v>
      </c>
      <c r="H21" s="192">
        <f t="shared" si="5"/>
        <v>1.6523483527455432E-2</v>
      </c>
      <c r="I21" s="193">
        <f t="shared" si="6"/>
        <v>0.89795959017576055</v>
      </c>
      <c r="L21" s="101">
        <f>'Média Geral'!L61</f>
        <v>0</v>
      </c>
    </row>
    <row r="22" spans="1:12" ht="92.4" x14ac:dyDescent="0.3">
      <c r="A22" s="1">
        <v>13</v>
      </c>
      <c r="B22" s="1">
        <v>456468</v>
      </c>
      <c r="C22" s="68" t="s">
        <v>46</v>
      </c>
      <c r="D22" s="20" t="s">
        <v>20</v>
      </c>
      <c r="E22" s="11">
        <v>22558</v>
      </c>
      <c r="F22" s="22">
        <v>4.28</v>
      </c>
      <c r="G22" s="179">
        <f t="shared" si="0"/>
        <v>96548.24</v>
      </c>
      <c r="H22" s="192">
        <f t="shared" si="5"/>
        <v>1.5340674511390293E-2</v>
      </c>
      <c r="I22" s="193">
        <f t="shared" si="6"/>
        <v>0.91330026468715086</v>
      </c>
      <c r="L22" s="101">
        <f>'Média Geral'!L62</f>
        <v>0</v>
      </c>
    </row>
    <row r="23" spans="1:12" ht="105.6" x14ac:dyDescent="0.3">
      <c r="A23" s="1">
        <v>1</v>
      </c>
      <c r="B23" s="1">
        <v>463988</v>
      </c>
      <c r="C23" s="68" t="s">
        <v>35</v>
      </c>
      <c r="D23" s="20" t="s">
        <v>13</v>
      </c>
      <c r="E23" s="11">
        <v>20097</v>
      </c>
      <c r="F23" s="22">
        <v>4.5999999999999996</v>
      </c>
      <c r="G23" s="179">
        <f t="shared" si="0"/>
        <v>92446.2</v>
      </c>
      <c r="H23" s="192">
        <f t="shared" si="5"/>
        <v>1.4688896079461305E-2</v>
      </c>
      <c r="I23" s="193">
        <f t="shared" si="6"/>
        <v>0.9279891607666122</v>
      </c>
      <c r="L23" s="101">
        <f>'Média Geral'!L63</f>
        <v>0</v>
      </c>
    </row>
    <row r="24" spans="1:12" ht="132" x14ac:dyDescent="0.3">
      <c r="A24" s="1">
        <v>7</v>
      </c>
      <c r="B24" s="1">
        <v>458951</v>
      </c>
      <c r="C24" s="68" t="s">
        <v>41</v>
      </c>
      <c r="D24" s="20" t="s">
        <v>16</v>
      </c>
      <c r="E24" s="11">
        <v>26916</v>
      </c>
      <c r="F24" s="22">
        <v>3.31</v>
      </c>
      <c r="G24" s="179">
        <f t="shared" si="0"/>
        <v>89091.96</v>
      </c>
      <c r="H24" s="192">
        <f t="shared" si="5"/>
        <v>1.4155936555050652E-2</v>
      </c>
      <c r="I24" s="193">
        <f t="shared" si="6"/>
        <v>0.94214509732166285</v>
      </c>
      <c r="L24" s="101">
        <f>'Média Geral'!L64</f>
        <v>0</v>
      </c>
    </row>
    <row r="25" spans="1:12" ht="105.6" x14ac:dyDescent="0.3">
      <c r="A25" s="1">
        <v>2</v>
      </c>
      <c r="B25" s="1">
        <v>464553</v>
      </c>
      <c r="C25" s="68" t="s">
        <v>36</v>
      </c>
      <c r="D25" s="20" t="s">
        <v>13</v>
      </c>
      <c r="E25" s="11">
        <v>16149</v>
      </c>
      <c r="F25" s="22">
        <v>5.38</v>
      </c>
      <c r="G25" s="179">
        <f t="shared" si="0"/>
        <v>86881.62</v>
      </c>
      <c r="H25" s="192">
        <f t="shared" si="5"/>
        <v>1.3804732778580915E-2</v>
      </c>
      <c r="I25" s="193">
        <f t="shared" si="6"/>
        <v>0.95594983010024381</v>
      </c>
      <c r="L25" s="101">
        <f>'Média Geral'!L65</f>
        <v>0</v>
      </c>
    </row>
    <row r="26" spans="1:12" ht="158.4" x14ac:dyDescent="0.3">
      <c r="A26" s="1">
        <v>8</v>
      </c>
      <c r="B26" s="1">
        <v>459017</v>
      </c>
      <c r="C26" s="68" t="s">
        <v>34</v>
      </c>
      <c r="D26" s="20" t="s">
        <v>17</v>
      </c>
      <c r="E26" s="69">
        <v>50243</v>
      </c>
      <c r="F26" s="22">
        <v>1.49</v>
      </c>
      <c r="G26" s="179">
        <f t="shared" si="0"/>
        <v>74862.069999999992</v>
      </c>
      <c r="H26" s="192">
        <f t="shared" si="5"/>
        <v>1.1894930960097416E-2</v>
      </c>
      <c r="I26" s="193">
        <f t="shared" si="6"/>
        <v>0.96784476106034123</v>
      </c>
      <c r="L26" s="101">
        <f>'Média Geral'!L66</f>
        <v>0</v>
      </c>
    </row>
    <row r="27" spans="1:12" ht="277.2" x14ac:dyDescent="0.3">
      <c r="A27" s="1">
        <v>12</v>
      </c>
      <c r="B27" s="1">
        <v>323405</v>
      </c>
      <c r="C27" s="68" t="s">
        <v>45</v>
      </c>
      <c r="D27" s="20" t="s">
        <v>21</v>
      </c>
      <c r="E27" s="69">
        <v>8972</v>
      </c>
      <c r="F27" s="22">
        <v>7.22</v>
      </c>
      <c r="G27" s="179">
        <f t="shared" si="0"/>
        <v>64777.84</v>
      </c>
      <c r="H27" s="192">
        <f t="shared" si="5"/>
        <v>1.0292634635192921E-2</v>
      </c>
      <c r="I27" s="193">
        <f t="shared" si="6"/>
        <v>0.97813739569553415</v>
      </c>
      <c r="L27" s="101">
        <f>'Média Geral'!L67</f>
        <v>0</v>
      </c>
    </row>
    <row r="28" spans="1:12" ht="132" x14ac:dyDescent="0.3">
      <c r="A28" s="1">
        <v>19</v>
      </c>
      <c r="B28" s="1">
        <v>459670</v>
      </c>
      <c r="C28" s="68" t="s">
        <v>52</v>
      </c>
      <c r="D28" s="20" t="s">
        <v>26</v>
      </c>
      <c r="E28" s="11">
        <v>21110</v>
      </c>
      <c r="F28" s="22">
        <v>2.48</v>
      </c>
      <c r="G28" s="179">
        <f t="shared" si="0"/>
        <v>52352.800000000003</v>
      </c>
      <c r="H28" s="192">
        <f t="shared" si="5"/>
        <v>8.3184039870629837E-3</v>
      </c>
      <c r="I28" s="193">
        <f t="shared" si="6"/>
        <v>0.98645579968259711</v>
      </c>
      <c r="L28" s="101">
        <f>'Média Geral'!L68</f>
        <v>0</v>
      </c>
    </row>
    <row r="29" spans="1:12" ht="66" x14ac:dyDescent="0.3">
      <c r="A29" s="1">
        <v>15</v>
      </c>
      <c r="B29" s="1">
        <v>463583</v>
      </c>
      <c r="C29" s="68" t="s">
        <v>48</v>
      </c>
      <c r="D29" s="20" t="s">
        <v>23</v>
      </c>
      <c r="E29" s="11">
        <v>3589</v>
      </c>
      <c r="F29" s="22">
        <v>14.26</v>
      </c>
      <c r="G29" s="179">
        <f t="shared" si="0"/>
        <v>51179.14</v>
      </c>
      <c r="H29" s="192">
        <f t="shared" si="5"/>
        <v>8.1319196342975845E-3</v>
      </c>
      <c r="I29" s="193">
        <f>H29+I28</f>
        <v>0.99458771931689471</v>
      </c>
      <c r="L29" s="101">
        <f>'Média Geral'!L69</f>
        <v>0</v>
      </c>
    </row>
    <row r="30" spans="1:12" ht="105.6" x14ac:dyDescent="0.3">
      <c r="A30" s="1">
        <v>24</v>
      </c>
      <c r="B30" s="1">
        <v>463699</v>
      </c>
      <c r="C30" s="68" t="s">
        <v>57</v>
      </c>
      <c r="D30" s="20" t="s">
        <v>29</v>
      </c>
      <c r="E30" s="11">
        <v>10766</v>
      </c>
      <c r="F30" s="22">
        <v>4.21</v>
      </c>
      <c r="G30" s="179">
        <f t="shared" si="0"/>
        <v>45324.86</v>
      </c>
      <c r="H30" s="192">
        <f t="shared" si="5"/>
        <v>7.2017255263724482E-3</v>
      </c>
      <c r="I30" s="193">
        <f>H30+I29</f>
        <v>1.0017894448432672</v>
      </c>
      <c r="L30" s="101">
        <f>'Média Geral'!L70</f>
        <v>0</v>
      </c>
    </row>
    <row r="31" spans="1:12" ht="132" x14ac:dyDescent="0.3">
      <c r="A31" s="1">
        <v>18</v>
      </c>
      <c r="B31" s="1">
        <v>462679</v>
      </c>
      <c r="C31" s="68" t="s">
        <v>51</v>
      </c>
      <c r="D31" s="20" t="s">
        <v>25</v>
      </c>
      <c r="E31" s="69">
        <v>6901</v>
      </c>
      <c r="F31" s="22">
        <v>6.4</v>
      </c>
      <c r="G31" s="179">
        <f t="shared" si="0"/>
        <v>44166.400000000001</v>
      </c>
      <c r="H31" s="192">
        <f t="shared" si="5"/>
        <v>7.0176563212324562E-3</v>
      </c>
      <c r="I31" s="193">
        <f t="shared" si="6"/>
        <v>1.0088071011644997</v>
      </c>
      <c r="L31" s="101">
        <f>'Média Geral'!L71</f>
        <v>0</v>
      </c>
    </row>
    <row r="32" spans="1:12" ht="66" x14ac:dyDescent="0.3">
      <c r="A32" s="1">
        <v>23</v>
      </c>
      <c r="B32" s="1">
        <v>463692</v>
      </c>
      <c r="C32" s="68" t="s">
        <v>56</v>
      </c>
      <c r="D32" s="20" t="s">
        <v>28</v>
      </c>
      <c r="E32" s="11">
        <v>5583</v>
      </c>
      <c r="F32" s="22">
        <v>7.38</v>
      </c>
      <c r="G32" s="179">
        <f t="shared" si="0"/>
        <v>41202.54</v>
      </c>
      <c r="H32" s="192">
        <f t="shared" si="5"/>
        <v>6.5467247790590381E-3</v>
      </c>
      <c r="I32" s="193">
        <f t="shared" si="6"/>
        <v>1.0153538259435586</v>
      </c>
      <c r="L32" s="101">
        <f>'Média Geral'!L72</f>
        <v>0</v>
      </c>
    </row>
    <row r="33" spans="1:12" ht="66" x14ac:dyDescent="0.3">
      <c r="A33" s="1">
        <v>37</v>
      </c>
      <c r="B33" s="1">
        <v>463806</v>
      </c>
      <c r="C33" s="68" t="s">
        <v>70</v>
      </c>
      <c r="D33" s="20" t="s">
        <v>13</v>
      </c>
      <c r="E33" s="11">
        <v>5220</v>
      </c>
      <c r="F33" s="22">
        <v>7.64</v>
      </c>
      <c r="G33" s="179">
        <f t="shared" si="0"/>
        <v>39880.799999999996</v>
      </c>
      <c r="H33" s="192">
        <f t="shared" si="5"/>
        <v>6.3367118039008678E-3</v>
      </c>
      <c r="I33" s="193">
        <f t="shared" si="6"/>
        <v>1.0216905377474594</v>
      </c>
      <c r="L33" s="101">
        <f>'Média Geral'!L73</f>
        <v>0</v>
      </c>
    </row>
    <row r="34" spans="1:12" ht="171.6" x14ac:dyDescent="0.3">
      <c r="A34" s="1">
        <v>17</v>
      </c>
      <c r="B34" s="1">
        <v>463891</v>
      </c>
      <c r="C34" s="68" t="s">
        <v>50</v>
      </c>
      <c r="D34" s="20" t="s">
        <v>24</v>
      </c>
      <c r="E34" s="11">
        <v>25121</v>
      </c>
      <c r="F34" s="22">
        <v>1.26</v>
      </c>
      <c r="G34" s="179">
        <f t="shared" si="0"/>
        <v>31652.46</v>
      </c>
      <c r="H34" s="192">
        <f t="shared" si="5"/>
        <v>5.0293002373197147E-3</v>
      </c>
      <c r="I34" s="193">
        <f t="shared" si="6"/>
        <v>1.0267198379847791</v>
      </c>
      <c r="L34" s="101">
        <f>'Média Geral'!L74</f>
        <v>0</v>
      </c>
    </row>
    <row r="35" spans="1:12" ht="92.4" x14ac:dyDescent="0.3">
      <c r="A35" s="1">
        <v>41</v>
      </c>
      <c r="B35" s="1">
        <v>447375</v>
      </c>
      <c r="C35" s="176" t="s">
        <v>190</v>
      </c>
      <c r="D35" s="20" t="s">
        <v>191</v>
      </c>
      <c r="E35" s="11">
        <v>1354</v>
      </c>
      <c r="F35" s="22">
        <v>22.04</v>
      </c>
      <c r="G35" s="179">
        <f t="shared" si="0"/>
        <v>29842.16</v>
      </c>
      <c r="H35" s="192">
        <f t="shared" si="5"/>
        <v>4.7416593329596786E-3</v>
      </c>
      <c r="I35" s="193">
        <f t="shared" si="6"/>
        <v>1.0314614973177387</v>
      </c>
      <c r="L35" s="101">
        <f>'Média Geral'!L75</f>
        <v>0</v>
      </c>
    </row>
    <row r="36" spans="1:12" ht="171.6" x14ac:dyDescent="0.3">
      <c r="A36" s="1">
        <v>21</v>
      </c>
      <c r="B36" s="1">
        <v>464012</v>
      </c>
      <c r="C36" s="68" t="s">
        <v>54</v>
      </c>
      <c r="D36" s="18" t="s">
        <v>27</v>
      </c>
      <c r="E36" s="69">
        <v>4019</v>
      </c>
      <c r="F36" s="22">
        <v>7.27</v>
      </c>
      <c r="G36" s="179">
        <f t="shared" si="0"/>
        <v>29218.129999999997</v>
      </c>
      <c r="H36" s="192">
        <f t="shared" si="5"/>
        <v>4.6425064005463802E-3</v>
      </c>
      <c r="I36" s="193">
        <f t="shared" si="6"/>
        <v>1.0361040037182851</v>
      </c>
      <c r="L36" s="101">
        <f>'Média Geral'!L76</f>
        <v>0</v>
      </c>
    </row>
    <row r="37" spans="1:12" ht="132" x14ac:dyDescent="0.3">
      <c r="A37" s="1">
        <v>6</v>
      </c>
      <c r="B37" s="1">
        <v>458920</v>
      </c>
      <c r="C37" s="68" t="s">
        <v>40</v>
      </c>
      <c r="D37" s="20" t="s">
        <v>13</v>
      </c>
      <c r="E37" s="11">
        <v>6100</v>
      </c>
      <c r="F37" s="22">
        <v>4.29</v>
      </c>
      <c r="G37" s="179">
        <f t="shared" si="0"/>
        <v>26169</v>
      </c>
      <c r="H37" s="192">
        <f t="shared" si="5"/>
        <v>4.1580261979770172E-3</v>
      </c>
      <c r="I37" s="193">
        <f t="shared" si="6"/>
        <v>1.0402620299162622</v>
      </c>
      <c r="L37" s="101">
        <f>'Média Geral'!L77</f>
        <v>0</v>
      </c>
    </row>
    <row r="38" spans="1:12" ht="145.19999999999999" x14ac:dyDescent="0.3">
      <c r="A38" s="1">
        <v>16</v>
      </c>
      <c r="B38" s="1">
        <v>463937</v>
      </c>
      <c r="C38" s="68" t="s">
        <v>49</v>
      </c>
      <c r="D38" s="18" t="s">
        <v>24</v>
      </c>
      <c r="E38" s="69">
        <v>28710</v>
      </c>
      <c r="F38" s="22">
        <v>0.81</v>
      </c>
      <c r="G38" s="179">
        <f t="shared" si="0"/>
        <v>23255.100000000002</v>
      </c>
      <c r="H38" s="192">
        <f t="shared" si="5"/>
        <v>3.6950328647092109E-3</v>
      </c>
      <c r="I38" s="193">
        <f t="shared" si="6"/>
        <v>1.0439570627809713</v>
      </c>
      <c r="L38" s="101">
        <f>'Média Geral'!L78</f>
        <v>0</v>
      </c>
    </row>
    <row r="39" spans="1:12" ht="79.2" x14ac:dyDescent="0.3">
      <c r="A39" s="1">
        <v>35</v>
      </c>
      <c r="B39" s="1">
        <v>463754</v>
      </c>
      <c r="C39" s="68" t="s">
        <v>68</v>
      </c>
      <c r="D39" s="20" t="s">
        <v>13</v>
      </c>
      <c r="E39" s="11">
        <v>3589</v>
      </c>
      <c r="F39" s="22">
        <v>4.41</v>
      </c>
      <c r="G39" s="179">
        <f t="shared" si="0"/>
        <v>15827.49</v>
      </c>
      <c r="H39" s="192">
        <f t="shared" si="5"/>
        <v>2.5148503216867002E-3</v>
      </c>
      <c r="I39" s="193">
        <f t="shared" si="6"/>
        <v>1.0464719131026581</v>
      </c>
      <c r="L39" s="101">
        <f>'Média Geral'!L79</f>
        <v>0</v>
      </c>
    </row>
    <row r="40" spans="1:12" ht="118.8" x14ac:dyDescent="0.3">
      <c r="A40" s="1">
        <v>4</v>
      </c>
      <c r="B40" s="1">
        <v>459077</v>
      </c>
      <c r="C40" s="68" t="s">
        <v>38</v>
      </c>
      <c r="D40" s="20" t="s">
        <v>14</v>
      </c>
      <c r="E40" s="11">
        <v>1516</v>
      </c>
      <c r="F40" s="22">
        <v>9.14</v>
      </c>
      <c r="G40" s="179">
        <f t="shared" si="0"/>
        <v>13856.240000000002</v>
      </c>
      <c r="H40" s="192">
        <f t="shared" si="5"/>
        <v>2.201635864016855E-3</v>
      </c>
      <c r="I40" s="193">
        <f t="shared" si="6"/>
        <v>1.048673548966675</v>
      </c>
      <c r="L40" s="101">
        <f>'Média Geral'!L80</f>
        <v>0</v>
      </c>
    </row>
    <row r="41" spans="1:12" ht="132" x14ac:dyDescent="0.3">
      <c r="A41" s="1">
        <v>26</v>
      </c>
      <c r="B41" s="1">
        <v>217096</v>
      </c>
      <c r="C41" s="68" t="s">
        <v>59</v>
      </c>
      <c r="D41" s="20" t="s">
        <v>30</v>
      </c>
      <c r="E41" s="11">
        <v>7178</v>
      </c>
      <c r="F41" s="22">
        <v>1.8</v>
      </c>
      <c r="G41" s="179">
        <f t="shared" si="0"/>
        <v>12920.4</v>
      </c>
      <c r="H41" s="192">
        <f t="shared" si="5"/>
        <v>2.0529390381115922E-3</v>
      </c>
      <c r="I41" s="193">
        <f t="shared" si="6"/>
        <v>1.0507264880047866</v>
      </c>
      <c r="L41" s="101">
        <f>'Média Geral'!L81</f>
        <v>0</v>
      </c>
    </row>
    <row r="42" spans="1:12" ht="92.4" x14ac:dyDescent="0.3">
      <c r="A42" s="1">
        <v>5</v>
      </c>
      <c r="B42" s="1">
        <v>460501</v>
      </c>
      <c r="C42" s="68" t="s">
        <v>39</v>
      </c>
      <c r="D42" s="20" t="s">
        <v>15</v>
      </c>
      <c r="E42" s="11">
        <v>2294</v>
      </c>
      <c r="F42" s="22">
        <v>5.59</v>
      </c>
      <c r="G42" s="179">
        <f t="shared" si="0"/>
        <v>12823.46</v>
      </c>
      <c r="H42" s="192">
        <f t="shared" si="5"/>
        <v>2.0375361163479828E-3</v>
      </c>
      <c r="I42" s="193">
        <f t="shared" si="6"/>
        <v>1.0527640241211347</v>
      </c>
      <c r="L42" s="101">
        <f>'Média Geral'!L82</f>
        <v>0</v>
      </c>
    </row>
    <row r="43" spans="1:12" ht="171.6" x14ac:dyDescent="0.3">
      <c r="A43" s="1">
        <v>10</v>
      </c>
      <c r="B43" s="1">
        <v>339482</v>
      </c>
      <c r="C43" s="68" t="s">
        <v>43</v>
      </c>
      <c r="D43" s="20" t="s">
        <v>19</v>
      </c>
      <c r="E43" s="11">
        <v>1950</v>
      </c>
      <c r="F43" s="22">
        <v>5.66</v>
      </c>
      <c r="G43" s="179">
        <f t="shared" si="0"/>
        <v>11037</v>
      </c>
      <c r="H43" s="192">
        <f t="shared" si="5"/>
        <v>1.7536831803688464E-3</v>
      </c>
      <c r="I43" s="193">
        <f t="shared" si="6"/>
        <v>1.0545177073015035</v>
      </c>
      <c r="L43" s="101">
        <f>'Média Geral'!L83</f>
        <v>0</v>
      </c>
    </row>
    <row r="44" spans="1:12" ht="66" x14ac:dyDescent="0.3">
      <c r="A44" s="1">
        <v>25</v>
      </c>
      <c r="B44" s="1">
        <v>461092</v>
      </c>
      <c r="C44" s="68" t="s">
        <v>58</v>
      </c>
      <c r="D44" s="20" t="s">
        <v>13</v>
      </c>
      <c r="E44" s="11">
        <v>5024</v>
      </c>
      <c r="F44" s="22">
        <v>1.24</v>
      </c>
      <c r="G44" s="179">
        <f t="shared" si="0"/>
        <v>6229.76</v>
      </c>
      <c r="H44" s="192">
        <f t="shared" si="5"/>
        <v>9.8985460992431144E-4</v>
      </c>
      <c r="I44" s="193">
        <f t="shared" si="6"/>
        <v>1.0555075619114278</v>
      </c>
      <c r="L44" s="101">
        <f>'Média Geral'!L84</f>
        <v>0</v>
      </c>
    </row>
    <row r="45" spans="1:12" ht="52.8" x14ac:dyDescent="0.3">
      <c r="A45" s="1">
        <v>20</v>
      </c>
      <c r="B45" s="1">
        <v>463974</v>
      </c>
      <c r="C45" s="68" t="s">
        <v>53</v>
      </c>
      <c r="D45" s="20" t="s">
        <v>21</v>
      </c>
      <c r="E45" s="11">
        <v>1073</v>
      </c>
      <c r="F45" s="22">
        <v>4.54</v>
      </c>
      <c r="G45" s="179">
        <f t="shared" si="0"/>
        <v>4871.42</v>
      </c>
      <c r="H45" s="192">
        <f t="shared" si="5"/>
        <v>7.7402621351022971E-4</v>
      </c>
      <c r="I45" s="193">
        <f t="shared" si="6"/>
        <v>1.0562815881249381</v>
      </c>
      <c r="L45" s="101">
        <f>'Média Geral'!L85</f>
        <v>0</v>
      </c>
    </row>
    <row r="46" spans="1:12" ht="211.2" x14ac:dyDescent="0.3">
      <c r="A46" s="1">
        <v>22</v>
      </c>
      <c r="B46" s="1">
        <v>279262</v>
      </c>
      <c r="C46" s="68" t="s">
        <v>55</v>
      </c>
      <c r="D46" s="20" t="s">
        <v>22</v>
      </c>
      <c r="E46" s="69">
        <v>2153</v>
      </c>
      <c r="F46" s="22">
        <v>2.06</v>
      </c>
      <c r="G46" s="179">
        <f t="shared" si="0"/>
        <v>4435.18</v>
      </c>
      <c r="H46" s="192">
        <f t="shared" si="5"/>
        <v>7.047114766610764E-4</v>
      </c>
      <c r="I46" s="193">
        <f t="shared" si="6"/>
        <v>1.0569862996015993</v>
      </c>
      <c r="L46" s="101">
        <f>'Média Geral'!L86</f>
        <v>0</v>
      </c>
    </row>
    <row r="47" spans="1:12" ht="52.8" x14ac:dyDescent="0.3">
      <c r="A47" s="1">
        <v>14</v>
      </c>
      <c r="B47" s="1">
        <v>462122</v>
      </c>
      <c r="C47" s="68" t="s">
        <v>47</v>
      </c>
      <c r="D47" s="20" t="s">
        <v>22</v>
      </c>
      <c r="E47" s="12">
        <v>889</v>
      </c>
      <c r="F47" s="22">
        <v>4.17</v>
      </c>
      <c r="G47" s="179">
        <f t="shared" si="0"/>
        <v>3707.13</v>
      </c>
      <c r="H47" s="192">
        <f t="shared" si="5"/>
        <v>5.8903067214286138E-4</v>
      </c>
      <c r="I47" s="193">
        <f t="shared" si="6"/>
        <v>1.0575753302737421</v>
      </c>
      <c r="L47" s="101">
        <f>'Média Geral'!L87</f>
        <v>0</v>
      </c>
    </row>
    <row r="48" spans="1:12" ht="79.2" x14ac:dyDescent="0.3">
      <c r="A48" s="1">
        <v>36</v>
      </c>
      <c r="B48" s="1">
        <v>463767</v>
      </c>
      <c r="C48" s="68" t="s">
        <v>69</v>
      </c>
      <c r="D48" s="20" t="s">
        <v>13</v>
      </c>
      <c r="E48" s="12">
        <v>130</v>
      </c>
      <c r="F48" s="22">
        <v>3.29</v>
      </c>
      <c r="G48" s="179">
        <f t="shared" si="0"/>
        <v>427.7</v>
      </c>
      <c r="H48" s="192">
        <f t="shared" si="5"/>
        <v>6.7957805222773902E-5</v>
      </c>
      <c r="I48" s="193">
        <f t="shared" si="6"/>
        <v>1.0576432880789648</v>
      </c>
      <c r="L48" s="101">
        <f>'Média Geral'!L88</f>
        <v>0</v>
      </c>
    </row>
    <row r="49" spans="1:9" x14ac:dyDescent="0.3">
      <c r="A49" s="178"/>
      <c r="B49" s="178"/>
      <c r="C49" s="178"/>
      <c r="D49" s="178"/>
      <c r="E49" s="178"/>
      <c r="F49" s="178"/>
      <c r="G49" s="181"/>
      <c r="H49" s="178"/>
      <c r="I49" s="180"/>
    </row>
  </sheetData>
  <autoFilter ref="A1:I2">
    <sortState ref="A4:I48">
      <sortCondition descending="1" ref="G1:G2"/>
    </sortState>
  </autoFilter>
  <sortState ref="A1:I2">
    <sortCondition ref="A1"/>
  </sortState>
  <mergeCells count="9">
    <mergeCell ref="G1:G2"/>
    <mergeCell ref="H1:H2"/>
    <mergeCell ref="I1:I2"/>
    <mergeCell ref="A1:A2"/>
    <mergeCell ref="B1:B2"/>
    <mergeCell ref="C1:C2"/>
    <mergeCell ref="D1:D2"/>
    <mergeCell ref="E1:E2"/>
    <mergeCell ref="F1:F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topLeftCell="A2" zoomScale="80" zoomScaleNormal="80" workbookViewId="0">
      <pane ySplit="2" topLeftCell="A4" activePane="bottomLeft" state="frozen"/>
      <selection activeCell="A2" sqref="A2"/>
      <selection pane="bottomLeft" activeCell="P6" sqref="P6"/>
    </sheetView>
  </sheetViews>
  <sheetFormatPr defaultRowHeight="14.4" x14ac:dyDescent="0.3"/>
  <cols>
    <col min="1" max="1" width="8.88671875" style="94"/>
    <col min="2" max="2" width="12.44140625" style="94" customWidth="1"/>
    <col min="3" max="3" width="41.5546875" style="94" customWidth="1"/>
    <col min="4" max="4" width="11.6640625" style="94" customWidth="1"/>
    <col min="5" max="5" width="13.44140625" style="94" customWidth="1"/>
    <col min="6" max="6" width="16.109375" style="94" customWidth="1"/>
    <col min="7" max="7" width="17.33203125" style="94" customWidth="1"/>
    <col min="8" max="8" width="19.109375" style="94" customWidth="1"/>
    <col min="9" max="9" width="25.109375" style="94" bestFit="1" customWidth="1"/>
    <col min="11" max="12" width="15.88671875" bestFit="1" customWidth="1"/>
    <col min="13" max="13" width="10.5546875" bestFit="1" customWidth="1"/>
  </cols>
  <sheetData>
    <row r="1" spans="1:15" x14ac:dyDescent="0.3">
      <c r="A1" s="304" t="s">
        <v>186</v>
      </c>
      <c r="B1" s="304"/>
      <c r="C1" s="304"/>
      <c r="D1" s="304"/>
      <c r="E1" s="304"/>
      <c r="F1" s="304"/>
      <c r="G1" s="304"/>
      <c r="H1" s="304"/>
      <c r="I1" s="304"/>
    </row>
    <row r="2" spans="1:15" x14ac:dyDescent="0.3">
      <c r="A2" s="303" t="s">
        <v>0</v>
      </c>
      <c r="B2" s="303" t="s">
        <v>3</v>
      </c>
      <c r="C2" s="303" t="s">
        <v>1</v>
      </c>
      <c r="D2" s="303" t="s">
        <v>2</v>
      </c>
      <c r="E2" s="303" t="s">
        <v>4</v>
      </c>
      <c r="F2" s="293" t="s">
        <v>8</v>
      </c>
      <c r="G2" s="293" t="s">
        <v>9</v>
      </c>
      <c r="H2" s="301" t="s">
        <v>99</v>
      </c>
      <c r="I2" s="302" t="s">
        <v>100</v>
      </c>
      <c r="K2" s="70">
        <v>4887457.55</v>
      </c>
      <c r="L2" s="71">
        <f>H4+H5</f>
        <v>0.27101645926316026</v>
      </c>
      <c r="M2" s="71">
        <f>H6+H7+H8+J7</f>
        <v>0.27527503947323284</v>
      </c>
      <c r="N2" s="71">
        <f>SUM(H9:H42)</f>
        <v>0.45370850126360684</v>
      </c>
      <c r="O2" s="71">
        <f>L2+M2+N2</f>
        <v>1</v>
      </c>
    </row>
    <row r="3" spans="1:15" x14ac:dyDescent="0.3">
      <c r="A3" s="300"/>
      <c r="B3" s="303"/>
      <c r="C3" s="300"/>
      <c r="D3" s="300"/>
      <c r="E3" s="300"/>
      <c r="F3" s="300"/>
      <c r="G3" s="300"/>
      <c r="H3" s="301"/>
      <c r="I3" s="302"/>
      <c r="K3" s="70">
        <v>4887457.55</v>
      </c>
      <c r="L3" s="72" t="s">
        <v>101</v>
      </c>
      <c r="M3" s="73" t="s">
        <v>102</v>
      </c>
      <c r="N3" s="74" t="s">
        <v>103</v>
      </c>
    </row>
    <row r="4" spans="1:15" ht="120.75" customHeight="1" x14ac:dyDescent="0.3">
      <c r="A4" s="1">
        <v>27</v>
      </c>
      <c r="B4" s="1">
        <v>447393</v>
      </c>
      <c r="C4" s="68" t="s">
        <v>60</v>
      </c>
      <c r="D4" s="20" t="s">
        <v>13</v>
      </c>
      <c r="E4" s="11">
        <v>27275</v>
      </c>
      <c r="F4" s="22">
        <v>26.32</v>
      </c>
      <c r="G4" s="22">
        <f t="shared" ref="G4:G42" si="0">E4*F4</f>
        <v>717878</v>
      </c>
      <c r="H4" s="75">
        <f>G4/K2</f>
        <v>0.14688168493657813</v>
      </c>
      <c r="I4" s="76">
        <f>H4</f>
        <v>0.14688168493657813</v>
      </c>
      <c r="K4" s="70">
        <v>4887457.55</v>
      </c>
    </row>
    <row r="5" spans="1:15" ht="198" x14ac:dyDescent="0.3">
      <c r="A5" s="1">
        <v>33</v>
      </c>
      <c r="B5" s="1">
        <v>447596</v>
      </c>
      <c r="C5" s="68" t="s">
        <v>66</v>
      </c>
      <c r="D5" s="20" t="s">
        <v>13</v>
      </c>
      <c r="E5" s="11">
        <v>34808</v>
      </c>
      <c r="F5" s="22">
        <v>17.43</v>
      </c>
      <c r="G5" s="22">
        <f t="shared" si="0"/>
        <v>606703.43999999994</v>
      </c>
      <c r="H5" s="75">
        <f t="shared" ref="H5:H42" si="1">G5/K3</f>
        <v>0.12413477432658213</v>
      </c>
      <c r="I5" s="76">
        <f>I4+H5</f>
        <v>0.27101645926316026</v>
      </c>
      <c r="K5" s="70">
        <v>4887457.55</v>
      </c>
    </row>
    <row r="6" spans="1:15" ht="129.6" customHeight="1" x14ac:dyDescent="0.3">
      <c r="A6" s="1">
        <v>28</v>
      </c>
      <c r="B6" s="1">
        <v>449723</v>
      </c>
      <c r="C6" s="68" t="s">
        <v>61</v>
      </c>
      <c r="D6" s="20" t="s">
        <v>13</v>
      </c>
      <c r="E6" s="11">
        <v>18841</v>
      </c>
      <c r="F6" s="22">
        <v>30.53</v>
      </c>
      <c r="G6" s="22">
        <f t="shared" si="0"/>
        <v>575215.73</v>
      </c>
      <c r="H6" s="77">
        <f>G6/K4</f>
        <v>0.1176922201605618</v>
      </c>
      <c r="I6" s="78">
        <f>I5+H6</f>
        <v>0.38870867942372206</v>
      </c>
      <c r="K6" s="70">
        <v>4887457.55</v>
      </c>
    </row>
    <row r="7" spans="1:15" ht="118.8" x14ac:dyDescent="0.3">
      <c r="A7" s="1">
        <v>31</v>
      </c>
      <c r="B7" s="1">
        <v>449007</v>
      </c>
      <c r="C7" s="68" t="s">
        <v>64</v>
      </c>
      <c r="D7" s="18" t="s">
        <v>31</v>
      </c>
      <c r="E7" s="11">
        <v>86130</v>
      </c>
      <c r="F7" s="22">
        <v>4.7300000000000004</v>
      </c>
      <c r="G7" s="22">
        <f t="shared" si="0"/>
        <v>407394.9</v>
      </c>
      <c r="H7" s="77">
        <f t="shared" si="1"/>
        <v>8.3355179217873721E-2</v>
      </c>
      <c r="I7" s="78">
        <f>I6+H7</f>
        <v>0.47206385864159578</v>
      </c>
      <c r="K7" s="70">
        <v>4887457.55</v>
      </c>
    </row>
    <row r="8" spans="1:15" ht="79.2" x14ac:dyDescent="0.3">
      <c r="A8" s="1">
        <v>38</v>
      </c>
      <c r="B8" s="1">
        <v>460385</v>
      </c>
      <c r="C8" s="68" t="s">
        <v>71</v>
      </c>
      <c r="D8" s="20" t="s">
        <v>13</v>
      </c>
      <c r="E8" s="13">
        <v>19738</v>
      </c>
      <c r="F8" s="22">
        <v>18.38</v>
      </c>
      <c r="G8" s="22">
        <f t="shared" si="0"/>
        <v>362784.44</v>
      </c>
      <c r="H8" s="77">
        <f t="shared" si="1"/>
        <v>7.4227640094797348E-2</v>
      </c>
      <c r="I8" s="78">
        <f>I7+H8</f>
        <v>0.54629149873639316</v>
      </c>
      <c r="K8" s="70">
        <v>4887457.55</v>
      </c>
    </row>
    <row r="9" spans="1:15" ht="66" x14ac:dyDescent="0.3">
      <c r="A9" s="1">
        <v>32</v>
      </c>
      <c r="B9" s="1">
        <v>467577</v>
      </c>
      <c r="C9" s="68" t="s">
        <v>65</v>
      </c>
      <c r="D9" s="20" t="s">
        <v>32</v>
      </c>
      <c r="E9" s="11">
        <v>14355</v>
      </c>
      <c r="F9" s="22">
        <v>19.600000000000001</v>
      </c>
      <c r="G9" s="22">
        <f t="shared" si="0"/>
        <v>281358</v>
      </c>
      <c r="H9" s="75">
        <f t="shared" si="1"/>
        <v>5.756735421671335E-2</v>
      </c>
      <c r="I9" s="79">
        <f t="shared" ref="I9:I42" si="2">I8+H9</f>
        <v>0.60385885295310648</v>
      </c>
      <c r="K9" s="70">
        <v>4887457.55</v>
      </c>
      <c r="L9" s="24"/>
      <c r="M9" s="24"/>
    </row>
    <row r="10" spans="1:15" ht="263.39999999999998" customHeight="1" x14ac:dyDescent="0.3">
      <c r="A10" s="1">
        <v>29</v>
      </c>
      <c r="B10" s="1">
        <v>447732</v>
      </c>
      <c r="C10" s="68" t="s">
        <v>62</v>
      </c>
      <c r="D10" s="20" t="s">
        <v>13</v>
      </c>
      <c r="E10" s="11">
        <v>5540</v>
      </c>
      <c r="F10" s="22">
        <v>32.630000000000003</v>
      </c>
      <c r="G10" s="22">
        <f t="shared" si="0"/>
        <v>180770.2</v>
      </c>
      <c r="H10" s="75">
        <f t="shared" si="1"/>
        <v>3.6986551422835377E-2</v>
      </c>
      <c r="I10" s="79">
        <f t="shared" si="2"/>
        <v>0.64084540437594184</v>
      </c>
      <c r="K10" s="70">
        <v>4887457.55</v>
      </c>
    </row>
    <row r="11" spans="1:15" ht="92.4" x14ac:dyDescent="0.3">
      <c r="A11" s="1">
        <v>9</v>
      </c>
      <c r="B11" s="1">
        <v>459637</v>
      </c>
      <c r="C11" s="68" t="s">
        <v>42</v>
      </c>
      <c r="D11" s="20" t="s">
        <v>18</v>
      </c>
      <c r="E11" s="69">
        <v>19661</v>
      </c>
      <c r="F11" s="22">
        <v>8.36</v>
      </c>
      <c r="G11" s="22">
        <f t="shared" si="0"/>
        <v>164365.96</v>
      </c>
      <c r="H11" s="75">
        <f t="shared" si="1"/>
        <v>3.3630156030715806E-2</v>
      </c>
      <c r="I11" s="79">
        <f t="shared" si="2"/>
        <v>0.67447556040665768</v>
      </c>
      <c r="K11" s="70">
        <v>4887457.55</v>
      </c>
    </row>
    <row r="12" spans="1:15" ht="79.2" x14ac:dyDescent="0.3">
      <c r="A12" s="1">
        <v>3</v>
      </c>
      <c r="B12" s="1">
        <v>458908</v>
      </c>
      <c r="C12" s="68" t="s">
        <v>37</v>
      </c>
      <c r="D12" s="20" t="s">
        <v>13</v>
      </c>
      <c r="E12" s="11">
        <v>31402</v>
      </c>
      <c r="F12" s="22">
        <v>5.0199999999999996</v>
      </c>
      <c r="G12" s="22">
        <f t="shared" si="0"/>
        <v>157638.03999999998</v>
      </c>
      <c r="H12" s="75">
        <f t="shared" si="1"/>
        <v>3.225358755289854E-2</v>
      </c>
      <c r="I12" s="79">
        <f t="shared" si="2"/>
        <v>0.70672914795955621</v>
      </c>
      <c r="K12" s="70">
        <v>4887457.55</v>
      </c>
    </row>
    <row r="13" spans="1:15" ht="97.5" customHeight="1" x14ac:dyDescent="0.3">
      <c r="A13" s="1">
        <v>30</v>
      </c>
      <c r="B13" s="1">
        <v>447484</v>
      </c>
      <c r="C13" s="68" t="s">
        <v>63</v>
      </c>
      <c r="D13" s="18" t="s">
        <v>13</v>
      </c>
      <c r="E13" s="11">
        <v>10427</v>
      </c>
      <c r="F13" s="22">
        <v>12.92</v>
      </c>
      <c r="G13" s="22">
        <f t="shared" si="0"/>
        <v>134716.84</v>
      </c>
      <c r="H13" s="75">
        <f t="shared" si="1"/>
        <v>2.756378722921082E-2</v>
      </c>
      <c r="I13" s="79">
        <f t="shared" si="2"/>
        <v>0.73429293518876704</v>
      </c>
      <c r="K13" s="70">
        <v>4887457.55</v>
      </c>
    </row>
    <row r="14" spans="1:15" ht="95.25" customHeight="1" x14ac:dyDescent="0.3">
      <c r="A14" s="1">
        <v>39</v>
      </c>
      <c r="B14" s="1">
        <v>476817</v>
      </c>
      <c r="C14" s="68" t="s">
        <v>72</v>
      </c>
      <c r="D14" s="20" t="s">
        <v>13</v>
      </c>
      <c r="E14" s="11">
        <v>6460</v>
      </c>
      <c r="F14" s="22">
        <v>17.86</v>
      </c>
      <c r="G14" s="22">
        <f t="shared" si="0"/>
        <v>115375.59999999999</v>
      </c>
      <c r="H14" s="75">
        <f t="shared" si="1"/>
        <v>2.3606465901683381E-2</v>
      </c>
      <c r="I14" s="79">
        <f t="shared" si="2"/>
        <v>0.7578994010904504</v>
      </c>
      <c r="K14" s="70">
        <v>4887457.55</v>
      </c>
    </row>
    <row r="15" spans="1:15" ht="92.4" x14ac:dyDescent="0.3">
      <c r="A15" s="1">
        <v>34</v>
      </c>
      <c r="B15" s="1">
        <v>463861</v>
      </c>
      <c r="C15" s="68" t="s">
        <v>67</v>
      </c>
      <c r="D15" s="20" t="s">
        <v>13</v>
      </c>
      <c r="E15" s="11">
        <v>4306</v>
      </c>
      <c r="F15" s="22">
        <v>24.18</v>
      </c>
      <c r="G15" s="22">
        <f t="shared" si="0"/>
        <v>104119.08</v>
      </c>
      <c r="H15" s="75">
        <f t="shared" si="1"/>
        <v>2.1303321601228026E-2</v>
      </c>
      <c r="I15" s="79">
        <f t="shared" si="2"/>
        <v>0.77920272269167845</v>
      </c>
      <c r="K15" s="70">
        <v>4887457.55</v>
      </c>
    </row>
    <row r="16" spans="1:15" ht="92.4" x14ac:dyDescent="0.3">
      <c r="A16" s="1">
        <v>11</v>
      </c>
      <c r="B16" s="1">
        <v>232236</v>
      </c>
      <c r="C16" s="68" t="s">
        <v>44</v>
      </c>
      <c r="D16" s="18" t="s">
        <v>20</v>
      </c>
      <c r="E16" s="69">
        <v>22558</v>
      </c>
      <c r="F16" s="22">
        <v>4.6100000000000003</v>
      </c>
      <c r="G16" s="22">
        <f t="shared" si="0"/>
        <v>103992.38</v>
      </c>
      <c r="H16" s="75">
        <f t="shared" si="1"/>
        <v>2.1277398102414212E-2</v>
      </c>
      <c r="I16" s="79">
        <f t="shared" si="2"/>
        <v>0.8004801207940927</v>
      </c>
      <c r="K16" s="70">
        <v>4887457.55</v>
      </c>
    </row>
    <row r="17" spans="1:11" ht="79.2" x14ac:dyDescent="0.3">
      <c r="A17" s="1">
        <v>13</v>
      </c>
      <c r="B17" s="1">
        <v>456468</v>
      </c>
      <c r="C17" s="68" t="s">
        <v>46</v>
      </c>
      <c r="D17" s="20" t="s">
        <v>20</v>
      </c>
      <c r="E17" s="11">
        <v>22558</v>
      </c>
      <c r="F17" s="22">
        <v>4.28</v>
      </c>
      <c r="G17" s="22">
        <f t="shared" si="0"/>
        <v>96548.24</v>
      </c>
      <c r="H17" s="75">
        <f t="shared" si="1"/>
        <v>1.9754287175343346E-2</v>
      </c>
      <c r="I17" s="79">
        <f t="shared" si="2"/>
        <v>0.82023440796943603</v>
      </c>
      <c r="K17" s="70">
        <v>4887457.55</v>
      </c>
    </row>
    <row r="18" spans="1:11" ht="92.4" x14ac:dyDescent="0.3">
      <c r="A18" s="1">
        <v>1</v>
      </c>
      <c r="B18" s="1">
        <v>463988</v>
      </c>
      <c r="C18" s="68" t="s">
        <v>35</v>
      </c>
      <c r="D18" s="20" t="s">
        <v>13</v>
      </c>
      <c r="E18" s="11">
        <v>20097</v>
      </c>
      <c r="F18" s="22">
        <v>4.5999999999999996</v>
      </c>
      <c r="G18" s="22">
        <f t="shared" si="0"/>
        <v>92446.2</v>
      </c>
      <c r="H18" s="75">
        <f t="shared" si="1"/>
        <v>1.8914987814062957E-2</v>
      </c>
      <c r="I18" s="79">
        <f t="shared" si="2"/>
        <v>0.83914939578349901</v>
      </c>
      <c r="K18" s="70">
        <v>4887457.55</v>
      </c>
    </row>
    <row r="19" spans="1:11" ht="129" customHeight="1" x14ac:dyDescent="0.3">
      <c r="A19" s="1">
        <v>7</v>
      </c>
      <c r="B19" s="1">
        <v>458951</v>
      </c>
      <c r="C19" s="68" t="s">
        <v>41</v>
      </c>
      <c r="D19" s="20" t="s">
        <v>16</v>
      </c>
      <c r="E19" s="11">
        <v>26916</v>
      </c>
      <c r="F19" s="22">
        <v>3.31</v>
      </c>
      <c r="G19" s="22">
        <f t="shared" si="0"/>
        <v>89091.96</v>
      </c>
      <c r="H19" s="75">
        <f t="shared" si="1"/>
        <v>1.8228692339230652E-2</v>
      </c>
      <c r="I19" s="79">
        <f t="shared" si="2"/>
        <v>0.85737808812272964</v>
      </c>
      <c r="K19" s="70">
        <v>4887457.55</v>
      </c>
    </row>
    <row r="20" spans="1:11" ht="100.5" customHeight="1" x14ac:dyDescent="0.3">
      <c r="A20" s="1">
        <v>2</v>
      </c>
      <c r="B20" s="1">
        <v>464553</v>
      </c>
      <c r="C20" s="68" t="s">
        <v>36</v>
      </c>
      <c r="D20" s="20" t="s">
        <v>13</v>
      </c>
      <c r="E20" s="11">
        <v>16149</v>
      </c>
      <c r="F20" s="22">
        <v>5.38</v>
      </c>
      <c r="G20" s="22">
        <f t="shared" si="0"/>
        <v>86881.62</v>
      </c>
      <c r="H20" s="75">
        <f t="shared" si="1"/>
        <v>1.777644493301021E-2</v>
      </c>
      <c r="I20" s="79">
        <f t="shared" si="2"/>
        <v>0.87515453305573987</v>
      </c>
      <c r="K20" s="70">
        <v>4887457.55</v>
      </c>
    </row>
    <row r="21" spans="1:11" ht="138" customHeight="1" x14ac:dyDescent="0.3">
      <c r="A21" s="1">
        <v>8</v>
      </c>
      <c r="B21" s="1">
        <v>459017</v>
      </c>
      <c r="C21" s="68" t="s">
        <v>34</v>
      </c>
      <c r="D21" s="20" t="s">
        <v>17</v>
      </c>
      <c r="E21" s="69">
        <v>50243</v>
      </c>
      <c r="F21" s="22">
        <v>1.49</v>
      </c>
      <c r="G21" s="22">
        <f t="shared" si="0"/>
        <v>74862.069999999992</v>
      </c>
      <c r="H21" s="75">
        <f t="shared" si="1"/>
        <v>1.5317180606509819E-2</v>
      </c>
      <c r="I21" s="79">
        <f t="shared" si="2"/>
        <v>0.89047171366224964</v>
      </c>
      <c r="K21" s="70">
        <v>4887457.55</v>
      </c>
    </row>
    <row r="22" spans="1:11" ht="224.25" customHeight="1" x14ac:dyDescent="0.3">
      <c r="A22" s="1">
        <v>12</v>
      </c>
      <c r="B22" s="1">
        <v>323405</v>
      </c>
      <c r="C22" s="68" t="s">
        <v>45</v>
      </c>
      <c r="D22" s="20" t="s">
        <v>21</v>
      </c>
      <c r="E22" s="69">
        <v>8972</v>
      </c>
      <c r="F22" s="22">
        <v>7.22</v>
      </c>
      <c r="G22" s="22">
        <f t="shared" si="0"/>
        <v>64777.84</v>
      </c>
      <c r="H22" s="75">
        <f t="shared" si="1"/>
        <v>1.3253893120769918E-2</v>
      </c>
      <c r="I22" s="79">
        <f t="shared" si="2"/>
        <v>0.90372560678301961</v>
      </c>
      <c r="K22" s="70">
        <v>4887457.55</v>
      </c>
    </row>
    <row r="23" spans="1:11" ht="118.8" x14ac:dyDescent="0.3">
      <c r="A23" s="1">
        <v>19</v>
      </c>
      <c r="B23" s="1">
        <v>459670</v>
      </c>
      <c r="C23" s="68" t="s">
        <v>52</v>
      </c>
      <c r="D23" s="20" t="s">
        <v>26</v>
      </c>
      <c r="E23" s="11">
        <v>21110</v>
      </c>
      <c r="F23" s="22">
        <v>2.48</v>
      </c>
      <c r="G23" s="22">
        <f t="shared" si="0"/>
        <v>52352.800000000003</v>
      </c>
      <c r="H23" s="75">
        <f t="shared" si="1"/>
        <v>1.0711663367797436E-2</v>
      </c>
      <c r="I23" s="79">
        <f t="shared" si="2"/>
        <v>0.91443727015081699</v>
      </c>
      <c r="K23" s="70">
        <v>4887457.55</v>
      </c>
    </row>
    <row r="24" spans="1:11" ht="66" x14ac:dyDescent="0.3">
      <c r="A24" s="1">
        <v>15</v>
      </c>
      <c r="B24" s="1">
        <v>463583</v>
      </c>
      <c r="C24" s="68" t="s">
        <v>48</v>
      </c>
      <c r="D24" s="20" t="s">
        <v>23</v>
      </c>
      <c r="E24" s="11">
        <v>3589</v>
      </c>
      <c r="F24" s="22">
        <v>14.26</v>
      </c>
      <c r="G24" s="22">
        <f t="shared" si="0"/>
        <v>51179.14</v>
      </c>
      <c r="H24" s="75">
        <f t="shared" si="1"/>
        <v>1.0471526243742004E-2</v>
      </c>
      <c r="I24" s="79">
        <f t="shared" si="2"/>
        <v>0.92490879639455903</v>
      </c>
      <c r="K24" s="70">
        <v>4887457.55</v>
      </c>
    </row>
    <row r="25" spans="1:11" ht="92.4" x14ac:dyDescent="0.3">
      <c r="A25" s="1">
        <v>24</v>
      </c>
      <c r="B25" s="1">
        <v>463699</v>
      </c>
      <c r="C25" s="68" t="s">
        <v>57</v>
      </c>
      <c r="D25" s="20" t="s">
        <v>29</v>
      </c>
      <c r="E25" s="11">
        <v>10766</v>
      </c>
      <c r="F25" s="22">
        <v>4.21</v>
      </c>
      <c r="G25" s="22">
        <f t="shared" si="0"/>
        <v>45324.86</v>
      </c>
      <c r="H25" s="75">
        <f t="shared" si="1"/>
        <v>9.2737091905790575E-3</v>
      </c>
      <c r="I25" s="79">
        <f t="shared" si="2"/>
        <v>0.93418250558513805</v>
      </c>
      <c r="K25" s="70">
        <v>4887457.55</v>
      </c>
    </row>
    <row r="26" spans="1:11" ht="118.8" x14ac:dyDescent="0.3">
      <c r="A26" s="1">
        <v>18</v>
      </c>
      <c r="B26" s="1">
        <v>462679</v>
      </c>
      <c r="C26" s="68" t="s">
        <v>51</v>
      </c>
      <c r="D26" s="20" t="s">
        <v>25</v>
      </c>
      <c r="E26" s="69">
        <v>6901</v>
      </c>
      <c r="F26" s="22">
        <v>6.4</v>
      </c>
      <c r="G26" s="22">
        <f t="shared" si="0"/>
        <v>44166.400000000001</v>
      </c>
      <c r="H26" s="75">
        <f t="shared" si="1"/>
        <v>9.0366820679598538E-3</v>
      </c>
      <c r="I26" s="79">
        <f t="shared" si="2"/>
        <v>0.94321918765309787</v>
      </c>
      <c r="K26" s="70">
        <v>4887457.55</v>
      </c>
    </row>
    <row r="27" spans="1:11" ht="66" x14ac:dyDescent="0.3">
      <c r="A27" s="1">
        <v>23</v>
      </c>
      <c r="B27" s="1">
        <v>463692</v>
      </c>
      <c r="C27" s="68" t="s">
        <v>56</v>
      </c>
      <c r="D27" s="20" t="s">
        <v>28</v>
      </c>
      <c r="E27" s="11">
        <v>5583</v>
      </c>
      <c r="F27" s="22">
        <v>7.38</v>
      </c>
      <c r="G27" s="22">
        <f t="shared" si="0"/>
        <v>41202.54</v>
      </c>
      <c r="H27" s="75">
        <f t="shared" si="1"/>
        <v>8.4302604326456001E-3</v>
      </c>
      <c r="I27" s="79">
        <f t="shared" si="2"/>
        <v>0.95164944808574348</v>
      </c>
      <c r="K27" s="70">
        <v>4887457.55</v>
      </c>
    </row>
    <row r="28" spans="1:11" ht="52.8" x14ac:dyDescent="0.3">
      <c r="A28" s="1">
        <v>37</v>
      </c>
      <c r="B28" s="1">
        <v>463806</v>
      </c>
      <c r="C28" s="68" t="s">
        <v>70</v>
      </c>
      <c r="D28" s="20" t="s">
        <v>13</v>
      </c>
      <c r="E28" s="11">
        <v>5220</v>
      </c>
      <c r="F28" s="22">
        <v>7.64</v>
      </c>
      <c r="G28" s="22">
        <f t="shared" si="0"/>
        <v>39880.799999999996</v>
      </c>
      <c r="H28" s="75">
        <f t="shared" si="1"/>
        <v>8.1598253472298689E-3</v>
      </c>
      <c r="I28" s="79">
        <f t="shared" si="2"/>
        <v>0.9598092734329734</v>
      </c>
      <c r="K28" s="70">
        <v>4887457.55</v>
      </c>
    </row>
    <row r="29" spans="1:11" ht="145.19999999999999" x14ac:dyDescent="0.3">
      <c r="A29" s="1">
        <v>17</v>
      </c>
      <c r="B29" s="1">
        <v>463891</v>
      </c>
      <c r="C29" s="68" t="s">
        <v>50</v>
      </c>
      <c r="D29" s="20" t="s">
        <v>24</v>
      </c>
      <c r="E29" s="11">
        <v>25121</v>
      </c>
      <c r="F29" s="22">
        <v>1.26</v>
      </c>
      <c r="G29" s="22">
        <f t="shared" si="0"/>
        <v>31652.46</v>
      </c>
      <c r="H29" s="75">
        <f t="shared" si="1"/>
        <v>6.4762628986925934E-3</v>
      </c>
      <c r="I29" s="79">
        <f t="shared" si="2"/>
        <v>0.96628553633166603</v>
      </c>
      <c r="K29" s="70">
        <v>4887457.55</v>
      </c>
    </row>
    <row r="30" spans="1:11" ht="150" customHeight="1" x14ac:dyDescent="0.3">
      <c r="A30" s="1">
        <v>21</v>
      </c>
      <c r="B30" s="1">
        <v>464012</v>
      </c>
      <c r="C30" s="68" t="s">
        <v>54</v>
      </c>
      <c r="D30" s="18" t="s">
        <v>27</v>
      </c>
      <c r="E30" s="69">
        <v>4019</v>
      </c>
      <c r="F30" s="22">
        <v>7.27</v>
      </c>
      <c r="G30" s="22">
        <f t="shared" si="0"/>
        <v>29218.129999999997</v>
      </c>
      <c r="H30" s="75">
        <f t="shared" si="1"/>
        <v>5.9781859384129069E-3</v>
      </c>
      <c r="I30" s="79">
        <f t="shared" si="2"/>
        <v>0.97226372227007896</v>
      </c>
      <c r="K30" s="70">
        <v>4887457.55</v>
      </c>
    </row>
    <row r="31" spans="1:11" ht="111.75" customHeight="1" x14ac:dyDescent="0.3">
      <c r="A31" s="1">
        <v>6</v>
      </c>
      <c r="B31" s="1">
        <v>458920</v>
      </c>
      <c r="C31" s="68" t="s">
        <v>40</v>
      </c>
      <c r="D31" s="20" t="s">
        <v>13</v>
      </c>
      <c r="E31" s="11">
        <v>6100</v>
      </c>
      <c r="F31" s="22">
        <v>4.29</v>
      </c>
      <c r="G31" s="22">
        <f t="shared" si="0"/>
        <v>26169</v>
      </c>
      <c r="H31" s="75">
        <f t="shared" si="1"/>
        <v>5.3543176042521335E-3</v>
      </c>
      <c r="I31" s="79">
        <f t="shared" si="2"/>
        <v>0.97761803987433105</v>
      </c>
      <c r="K31" s="70">
        <v>4887457.55</v>
      </c>
    </row>
    <row r="32" spans="1:11" ht="132" x14ac:dyDescent="0.3">
      <c r="A32" s="1">
        <v>16</v>
      </c>
      <c r="B32" s="1">
        <v>463937</v>
      </c>
      <c r="C32" s="68" t="s">
        <v>49</v>
      </c>
      <c r="D32" s="18" t="s">
        <v>24</v>
      </c>
      <c r="E32" s="69">
        <v>28710</v>
      </c>
      <c r="F32" s="22">
        <v>0.81</v>
      </c>
      <c r="G32" s="22">
        <f t="shared" si="0"/>
        <v>23255.100000000002</v>
      </c>
      <c r="H32" s="75">
        <f t="shared" si="1"/>
        <v>4.7581180526059001E-3</v>
      </c>
      <c r="I32" s="79">
        <f t="shared" si="2"/>
        <v>0.982376157926937</v>
      </c>
      <c r="K32" s="70">
        <v>4887457.55</v>
      </c>
    </row>
    <row r="33" spans="1:11" ht="66" x14ac:dyDescent="0.3">
      <c r="A33" s="1">
        <v>35</v>
      </c>
      <c r="B33" s="1">
        <v>463754</v>
      </c>
      <c r="C33" s="68" t="s">
        <v>68</v>
      </c>
      <c r="D33" s="20" t="s">
        <v>13</v>
      </c>
      <c r="E33" s="11">
        <v>3589</v>
      </c>
      <c r="F33" s="22">
        <v>4.41</v>
      </c>
      <c r="G33" s="22">
        <f t="shared" si="0"/>
        <v>15827.49</v>
      </c>
      <c r="H33" s="75">
        <f t="shared" si="1"/>
        <v>3.2383892520969314E-3</v>
      </c>
      <c r="I33" s="79">
        <f t="shared" si="2"/>
        <v>0.98561454717903396</v>
      </c>
      <c r="K33" s="70">
        <v>4887457.55</v>
      </c>
    </row>
    <row r="34" spans="1:11" ht="105.6" x14ac:dyDescent="0.3">
      <c r="A34" s="1">
        <v>4</v>
      </c>
      <c r="B34" s="1">
        <v>459077</v>
      </c>
      <c r="C34" s="68" t="s">
        <v>38</v>
      </c>
      <c r="D34" s="20" t="s">
        <v>14</v>
      </c>
      <c r="E34" s="11">
        <v>1516</v>
      </c>
      <c r="F34" s="22">
        <v>9.14</v>
      </c>
      <c r="G34" s="22">
        <f t="shared" si="0"/>
        <v>13856.240000000002</v>
      </c>
      <c r="H34" s="75">
        <f t="shared" si="1"/>
        <v>2.8350609408362027E-3</v>
      </c>
      <c r="I34" s="79">
        <f t="shared" si="2"/>
        <v>0.98844960811987015</v>
      </c>
      <c r="K34" s="70">
        <v>4887457.55</v>
      </c>
    </row>
    <row r="35" spans="1:11" ht="118.8" x14ac:dyDescent="0.3">
      <c r="A35" s="1">
        <v>26</v>
      </c>
      <c r="B35" s="1">
        <v>217096</v>
      </c>
      <c r="C35" s="68" t="s">
        <v>59</v>
      </c>
      <c r="D35" s="20" t="s">
        <v>30</v>
      </c>
      <c r="E35" s="11">
        <v>7178</v>
      </c>
      <c r="F35" s="22">
        <v>1.8</v>
      </c>
      <c r="G35" s="22">
        <f t="shared" si="0"/>
        <v>12920.4</v>
      </c>
      <c r="H35" s="75">
        <f t="shared" si="1"/>
        <v>2.6435830629362705E-3</v>
      </c>
      <c r="I35" s="79">
        <f t="shared" si="2"/>
        <v>0.99109319118280637</v>
      </c>
      <c r="K35" s="70">
        <v>4887457.55</v>
      </c>
    </row>
    <row r="36" spans="1:11" ht="79.2" x14ac:dyDescent="0.3">
      <c r="A36" s="1">
        <v>5</v>
      </c>
      <c r="B36" s="1">
        <v>460501</v>
      </c>
      <c r="C36" s="68" t="s">
        <v>39</v>
      </c>
      <c r="D36" s="20" t="s">
        <v>15</v>
      </c>
      <c r="E36" s="11">
        <v>2294</v>
      </c>
      <c r="F36" s="22">
        <v>5.59</v>
      </c>
      <c r="G36" s="22">
        <f t="shared" si="0"/>
        <v>12823.46</v>
      </c>
      <c r="H36" s="75">
        <f t="shared" si="1"/>
        <v>2.6237486195660152E-3</v>
      </c>
      <c r="I36" s="79">
        <f t="shared" si="2"/>
        <v>0.99371693980237241</v>
      </c>
      <c r="K36" s="70">
        <v>4887457.55</v>
      </c>
    </row>
    <row r="37" spans="1:11" ht="158.4" x14ac:dyDescent="0.3">
      <c r="A37" s="1">
        <v>10</v>
      </c>
      <c r="B37" s="1">
        <v>339482</v>
      </c>
      <c r="C37" s="68" t="s">
        <v>43</v>
      </c>
      <c r="D37" s="20" t="s">
        <v>19</v>
      </c>
      <c r="E37" s="11">
        <v>1950</v>
      </c>
      <c r="F37" s="22">
        <v>5.66</v>
      </c>
      <c r="G37" s="22">
        <f t="shared" si="0"/>
        <v>11037</v>
      </c>
      <c r="H37" s="75">
        <f t="shared" si="1"/>
        <v>2.2582293323447893E-3</v>
      </c>
      <c r="I37" s="79">
        <f t="shared" si="2"/>
        <v>0.99597516913471718</v>
      </c>
      <c r="K37" s="70">
        <v>4887457.55</v>
      </c>
    </row>
    <row r="38" spans="1:11" ht="52.8" x14ac:dyDescent="0.3">
      <c r="A38" s="1">
        <v>25</v>
      </c>
      <c r="B38" s="1">
        <v>461092</v>
      </c>
      <c r="C38" s="68" t="s">
        <v>58</v>
      </c>
      <c r="D38" s="20" t="s">
        <v>13</v>
      </c>
      <c r="E38" s="11">
        <v>5024</v>
      </c>
      <c r="F38" s="22">
        <v>1.24</v>
      </c>
      <c r="G38" s="22">
        <f t="shared" si="0"/>
        <v>6229.76</v>
      </c>
      <c r="H38" s="75">
        <f t="shared" si="1"/>
        <v>1.2746422728520681E-3</v>
      </c>
      <c r="I38" s="79">
        <f t="shared" si="2"/>
        <v>0.9972498114075693</v>
      </c>
      <c r="K38" s="70">
        <v>4887457.55</v>
      </c>
    </row>
    <row r="39" spans="1:11" ht="52.8" x14ac:dyDescent="0.3">
      <c r="A39" s="1">
        <v>20</v>
      </c>
      <c r="B39" s="1">
        <v>463974</v>
      </c>
      <c r="C39" s="68" t="s">
        <v>53</v>
      </c>
      <c r="D39" s="20" t="s">
        <v>21</v>
      </c>
      <c r="E39" s="11">
        <v>1073</v>
      </c>
      <c r="F39" s="22">
        <v>4.54</v>
      </c>
      <c r="G39" s="22">
        <f t="shared" si="0"/>
        <v>4871.42</v>
      </c>
      <c r="H39" s="75">
        <f t="shared" si="1"/>
        <v>9.9671863134647592E-4</v>
      </c>
      <c r="I39" s="79">
        <f t="shared" si="2"/>
        <v>0.99824653003891572</v>
      </c>
      <c r="K39" s="70">
        <v>4887457.55</v>
      </c>
    </row>
    <row r="40" spans="1:11" ht="184.8" x14ac:dyDescent="0.3">
      <c r="A40" s="1">
        <v>22</v>
      </c>
      <c r="B40" s="1">
        <v>279262</v>
      </c>
      <c r="C40" s="68" t="s">
        <v>55</v>
      </c>
      <c r="D40" s="20" t="s">
        <v>22</v>
      </c>
      <c r="E40" s="69">
        <v>2153</v>
      </c>
      <c r="F40" s="22">
        <v>2.06</v>
      </c>
      <c r="G40" s="22">
        <f t="shared" si="0"/>
        <v>4435.18</v>
      </c>
      <c r="H40" s="75">
        <f t="shared" si="1"/>
        <v>9.0746159012675218E-4</v>
      </c>
      <c r="I40" s="79">
        <f t="shared" si="2"/>
        <v>0.9991539916290425</v>
      </c>
      <c r="K40" s="70">
        <v>4887457.55</v>
      </c>
    </row>
    <row r="41" spans="1:11" ht="52.8" x14ac:dyDescent="0.3">
      <c r="A41" s="1">
        <v>14</v>
      </c>
      <c r="B41" s="1">
        <v>462122</v>
      </c>
      <c r="C41" s="68" t="s">
        <v>47</v>
      </c>
      <c r="D41" s="20" t="s">
        <v>22</v>
      </c>
      <c r="E41" s="12">
        <v>889</v>
      </c>
      <c r="F41" s="22">
        <v>4.17</v>
      </c>
      <c r="G41" s="22">
        <f t="shared" si="0"/>
        <v>3707.13</v>
      </c>
      <c r="H41" s="75">
        <f t="shared" si="1"/>
        <v>7.5849865949219352E-4</v>
      </c>
      <c r="I41" s="79">
        <f t="shared" si="2"/>
        <v>0.99991249028853468</v>
      </c>
      <c r="K41" s="70">
        <v>4887457.55</v>
      </c>
    </row>
    <row r="42" spans="1:11" ht="66" x14ac:dyDescent="0.3">
      <c r="A42" s="1">
        <v>36</v>
      </c>
      <c r="B42" s="1">
        <v>463767</v>
      </c>
      <c r="C42" s="68" t="s">
        <v>69</v>
      </c>
      <c r="D42" s="20" t="s">
        <v>13</v>
      </c>
      <c r="E42" s="12">
        <v>130</v>
      </c>
      <c r="F42" s="22">
        <v>3.29</v>
      </c>
      <c r="G42" s="22">
        <f t="shared" si="0"/>
        <v>427.7</v>
      </c>
      <c r="H42" s="75">
        <f t="shared" si="1"/>
        <v>8.7509711465422348E-5</v>
      </c>
      <c r="I42" s="79">
        <f t="shared" si="2"/>
        <v>1</v>
      </c>
      <c r="K42" s="70">
        <v>4887457.55</v>
      </c>
    </row>
    <row r="45" spans="1:11" ht="15.75" customHeight="1" x14ac:dyDescent="0.3">
      <c r="C45" s="305" t="s">
        <v>112</v>
      </c>
      <c r="D45" s="305"/>
      <c r="E45" s="305"/>
      <c r="F45" s="95"/>
      <c r="G45" s="95"/>
      <c r="H45" s="95"/>
      <c r="I45" s="95"/>
      <c r="J45" s="93"/>
    </row>
    <row r="48" spans="1:11" ht="15" x14ac:dyDescent="0.3">
      <c r="B48" s="96" t="s">
        <v>96</v>
      </c>
      <c r="C48" s="96"/>
      <c r="D48" s="97"/>
      <c r="E48" s="97"/>
    </row>
    <row r="49" spans="2:5" x14ac:dyDescent="0.3">
      <c r="B49" s="97" t="s">
        <v>97</v>
      </c>
      <c r="C49" s="97"/>
      <c r="D49" s="97"/>
      <c r="E49" s="97"/>
    </row>
    <row r="50" spans="2:5" ht="15" x14ac:dyDescent="0.3">
      <c r="B50" s="96" t="s">
        <v>98</v>
      </c>
      <c r="C50" s="97"/>
      <c r="D50" s="97"/>
      <c r="E50" s="97"/>
    </row>
  </sheetData>
  <autoFilter ref="A2:I42">
    <sortState ref="A5:I42">
      <sortCondition descending="1" ref="G1:G42"/>
    </sortState>
  </autoFilter>
  <mergeCells count="11">
    <mergeCell ref="A1:I1"/>
    <mergeCell ref="C45:E45"/>
    <mergeCell ref="G2:G3"/>
    <mergeCell ref="H2:H3"/>
    <mergeCell ref="I2:I3"/>
    <mergeCell ref="A2:A3"/>
    <mergeCell ref="B2:B3"/>
    <mergeCell ref="C2:C3"/>
    <mergeCell ref="D2:D3"/>
    <mergeCell ref="E2:E3"/>
    <mergeCell ref="F2:F3"/>
  </mergeCells>
  <pageMargins left="0.51181102362204722" right="0.51181102362204722" top="0.78740157480314965" bottom="0.78740157480314965" header="0.31496062992125984" footer="0.31496062992125984"/>
  <pageSetup paperSize="9" scale="82" fitToHeight="0" orientation="landscape" r:id="rId1"/>
  <headerFooter>
    <oddHeader>&amp;A</oddHeader>
    <oddFoote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P4" sqref="P4"/>
    </sheetView>
  </sheetViews>
  <sheetFormatPr defaultRowHeight="14.4" x14ac:dyDescent="0.3"/>
  <cols>
    <col min="1" max="1" width="7.5546875" customWidth="1"/>
    <col min="3" max="3" width="33.5546875" customWidth="1"/>
  </cols>
  <sheetData>
    <row r="1" spans="1:11" ht="22.8" x14ac:dyDescent="0.3">
      <c r="A1" s="309" t="s">
        <v>0</v>
      </c>
      <c r="B1" s="309" t="s">
        <v>3</v>
      </c>
      <c r="C1" s="309" t="s">
        <v>73</v>
      </c>
      <c r="D1" s="309" t="s">
        <v>2</v>
      </c>
      <c r="E1" s="312" t="s">
        <v>4</v>
      </c>
      <c r="F1" s="25" t="s">
        <v>74</v>
      </c>
      <c r="G1" s="25" t="s">
        <v>75</v>
      </c>
      <c r="H1" s="25" t="s">
        <v>76</v>
      </c>
      <c r="I1" s="306" t="s">
        <v>77</v>
      </c>
      <c r="J1" s="306" t="s">
        <v>78</v>
      </c>
      <c r="K1" s="308" t="s">
        <v>79</v>
      </c>
    </row>
    <row r="2" spans="1:11" ht="15.75" customHeight="1" x14ac:dyDescent="0.3">
      <c r="A2" s="310"/>
      <c r="B2" s="311"/>
      <c r="C2" s="310"/>
      <c r="D2" s="310"/>
      <c r="E2" s="313"/>
      <c r="F2" s="26" t="s">
        <v>8</v>
      </c>
      <c r="G2" s="26" t="s">
        <v>8</v>
      </c>
      <c r="H2" s="26" t="s">
        <v>80</v>
      </c>
      <c r="I2" s="307"/>
      <c r="J2" s="307"/>
      <c r="K2" s="307"/>
    </row>
    <row r="3" spans="1:11" ht="111" customHeight="1" x14ac:dyDescent="0.3">
      <c r="A3" s="2">
        <v>1</v>
      </c>
      <c r="B3" s="2">
        <v>463988</v>
      </c>
      <c r="C3" s="14" t="s">
        <v>35</v>
      </c>
      <c r="D3" s="15" t="s">
        <v>13</v>
      </c>
      <c r="E3" s="7">
        <v>20097</v>
      </c>
      <c r="F3" s="27"/>
      <c r="G3" s="27"/>
      <c r="H3" s="27"/>
      <c r="I3" s="27"/>
      <c r="J3" s="27"/>
      <c r="K3" s="27"/>
    </row>
    <row r="4" spans="1:11" ht="105" customHeight="1" x14ac:dyDescent="0.3">
      <c r="A4" s="1">
        <v>2</v>
      </c>
      <c r="B4" s="3">
        <v>464553</v>
      </c>
      <c r="C4" s="16" t="s">
        <v>36</v>
      </c>
      <c r="D4" s="15" t="s">
        <v>13</v>
      </c>
      <c r="E4" s="7">
        <v>16149</v>
      </c>
      <c r="F4" s="27"/>
      <c r="G4" s="27"/>
      <c r="H4" s="27"/>
      <c r="I4" s="27"/>
      <c r="J4" s="27"/>
      <c r="K4" s="27"/>
    </row>
    <row r="5" spans="1:11" ht="105.6" x14ac:dyDescent="0.3">
      <c r="A5" s="1">
        <v>3</v>
      </c>
      <c r="B5" s="2">
        <v>458908</v>
      </c>
      <c r="C5" s="16" t="s">
        <v>37</v>
      </c>
      <c r="D5" s="15" t="s">
        <v>13</v>
      </c>
      <c r="E5" s="7">
        <v>31402</v>
      </c>
      <c r="F5" s="27"/>
      <c r="G5" s="27"/>
      <c r="H5" s="27"/>
      <c r="I5" s="27"/>
      <c r="J5" s="27"/>
      <c r="K5" s="27"/>
    </row>
    <row r="6" spans="1:11" ht="132" x14ac:dyDescent="0.3">
      <c r="A6" s="1">
        <v>4</v>
      </c>
      <c r="B6" s="2">
        <v>459077</v>
      </c>
      <c r="C6" s="17" t="s">
        <v>38</v>
      </c>
      <c r="D6" s="15" t="s">
        <v>14</v>
      </c>
      <c r="E6" s="7">
        <v>1516</v>
      </c>
      <c r="F6" s="27"/>
      <c r="G6" s="27"/>
      <c r="H6" s="27"/>
      <c r="I6" s="27"/>
      <c r="J6" s="27"/>
      <c r="K6" s="27"/>
    </row>
    <row r="7" spans="1:11" ht="92.4" x14ac:dyDescent="0.3">
      <c r="A7" s="1">
        <v>5</v>
      </c>
      <c r="B7" s="2">
        <v>460501</v>
      </c>
      <c r="C7" s="16" t="s">
        <v>39</v>
      </c>
      <c r="D7" s="15" t="s">
        <v>15</v>
      </c>
      <c r="E7" s="7">
        <v>2294</v>
      </c>
      <c r="F7" s="27"/>
      <c r="G7" s="27"/>
      <c r="H7" s="27"/>
      <c r="I7" s="27"/>
      <c r="J7" s="27"/>
      <c r="K7" s="27"/>
    </row>
    <row r="8" spans="1:11" ht="132" x14ac:dyDescent="0.3">
      <c r="A8" s="1">
        <v>6</v>
      </c>
      <c r="B8" s="2">
        <v>458920</v>
      </c>
      <c r="C8" s="17" t="s">
        <v>40</v>
      </c>
      <c r="D8" s="15" t="s">
        <v>13</v>
      </c>
      <c r="E8" s="7">
        <v>6100</v>
      </c>
      <c r="F8" s="27"/>
      <c r="G8" s="27"/>
      <c r="H8" s="27"/>
      <c r="I8" s="27"/>
      <c r="J8" s="27"/>
      <c r="K8" s="27"/>
    </row>
    <row r="9" spans="1:11" ht="132" x14ac:dyDescent="0.3">
      <c r="A9" s="1">
        <v>7</v>
      </c>
      <c r="B9" s="2">
        <v>458951</v>
      </c>
      <c r="C9" s="16" t="s">
        <v>41</v>
      </c>
      <c r="D9" s="15" t="s">
        <v>16</v>
      </c>
      <c r="E9" s="7">
        <v>26916</v>
      </c>
      <c r="F9" s="27"/>
      <c r="G9" s="27"/>
      <c r="H9" s="27"/>
      <c r="I9" s="27"/>
      <c r="J9" s="27"/>
      <c r="K9" s="27"/>
    </row>
    <row r="10" spans="1:11" ht="184.8" x14ac:dyDescent="0.3">
      <c r="A10" s="1">
        <v>8</v>
      </c>
      <c r="B10" s="2">
        <v>459017</v>
      </c>
      <c r="C10" s="8" t="s">
        <v>34</v>
      </c>
      <c r="D10" s="15" t="s">
        <v>17</v>
      </c>
      <c r="E10" s="9">
        <v>50243</v>
      </c>
      <c r="F10" s="27"/>
      <c r="G10" s="27"/>
      <c r="H10" s="27"/>
      <c r="I10" s="27"/>
      <c r="J10" s="27"/>
      <c r="K10" s="27"/>
    </row>
    <row r="11" spans="1:11" ht="118.8" x14ac:dyDescent="0.3">
      <c r="A11" s="1">
        <v>9</v>
      </c>
      <c r="B11" s="2">
        <v>459637</v>
      </c>
      <c r="C11" s="16" t="s">
        <v>42</v>
      </c>
      <c r="D11" s="15" t="s">
        <v>18</v>
      </c>
      <c r="E11" s="9">
        <v>19661</v>
      </c>
      <c r="F11" s="27"/>
      <c r="G11" s="27"/>
      <c r="H11" s="27"/>
      <c r="I11" s="27"/>
      <c r="J11" s="27"/>
      <c r="K11" s="27"/>
    </row>
    <row r="12" spans="1:11" ht="198" x14ac:dyDescent="0.3">
      <c r="A12" s="1">
        <v>10</v>
      </c>
      <c r="B12" s="2">
        <v>339482</v>
      </c>
      <c r="C12" s="17" t="s">
        <v>43</v>
      </c>
      <c r="D12" s="15" t="s">
        <v>19</v>
      </c>
      <c r="E12" s="7">
        <v>1950</v>
      </c>
      <c r="F12" s="27"/>
      <c r="G12" s="27"/>
      <c r="H12" s="27"/>
      <c r="I12" s="27"/>
      <c r="J12" s="27"/>
      <c r="K12" s="27"/>
    </row>
    <row r="13" spans="1:11" ht="118.8" x14ac:dyDescent="0.3">
      <c r="A13" s="1">
        <v>11</v>
      </c>
      <c r="B13" s="2">
        <v>232236</v>
      </c>
      <c r="C13" s="16" t="s">
        <v>44</v>
      </c>
      <c r="D13" s="8" t="s">
        <v>20</v>
      </c>
      <c r="E13" s="9">
        <v>22558</v>
      </c>
      <c r="F13" s="27"/>
      <c r="G13" s="27"/>
      <c r="H13" s="27"/>
      <c r="I13" s="27"/>
      <c r="J13" s="27"/>
      <c r="K13" s="27"/>
    </row>
    <row r="14" spans="1:11" ht="303.60000000000002" x14ac:dyDescent="0.3">
      <c r="A14" s="1">
        <v>12</v>
      </c>
      <c r="B14" s="2">
        <v>323405</v>
      </c>
      <c r="C14" s="16" t="s">
        <v>45</v>
      </c>
      <c r="D14" s="15" t="s">
        <v>21</v>
      </c>
      <c r="E14" s="9">
        <v>8972</v>
      </c>
      <c r="F14" s="27"/>
      <c r="G14" s="27"/>
      <c r="H14" s="27"/>
      <c r="I14" s="27"/>
      <c r="J14" s="27"/>
      <c r="K14" s="27"/>
    </row>
    <row r="15" spans="1:11" ht="92.4" x14ac:dyDescent="0.3">
      <c r="A15" s="1">
        <v>13</v>
      </c>
      <c r="B15" s="2">
        <v>456468</v>
      </c>
      <c r="C15" s="16" t="s">
        <v>46</v>
      </c>
      <c r="D15" s="15" t="s">
        <v>20</v>
      </c>
      <c r="E15" s="7">
        <v>22558</v>
      </c>
      <c r="F15" s="27"/>
      <c r="G15" s="27"/>
      <c r="H15" s="27"/>
      <c r="I15" s="27"/>
      <c r="J15" s="27"/>
      <c r="K15" s="27"/>
    </row>
    <row r="16" spans="1:11" ht="66" x14ac:dyDescent="0.3">
      <c r="A16" s="1">
        <v>14</v>
      </c>
      <c r="B16" s="2">
        <v>462122</v>
      </c>
      <c r="C16" s="16" t="s">
        <v>47</v>
      </c>
      <c r="D16" s="15" t="s">
        <v>22</v>
      </c>
      <c r="E16" s="10">
        <v>889</v>
      </c>
      <c r="F16" s="27"/>
      <c r="G16" s="27"/>
      <c r="H16" s="27"/>
      <c r="I16" s="27"/>
      <c r="J16" s="27"/>
      <c r="K16" s="27"/>
    </row>
    <row r="17" spans="1:11" ht="79.2" x14ac:dyDescent="0.3">
      <c r="A17" s="1">
        <v>15</v>
      </c>
      <c r="B17" s="2">
        <v>463583</v>
      </c>
      <c r="C17" s="28" t="s">
        <v>48</v>
      </c>
      <c r="D17" s="15" t="s">
        <v>23</v>
      </c>
      <c r="E17" s="7">
        <v>3589</v>
      </c>
      <c r="F17" s="27"/>
      <c r="G17" s="27"/>
      <c r="H17" s="27"/>
      <c r="I17" s="27"/>
      <c r="J17" s="27"/>
      <c r="K17" s="27"/>
    </row>
    <row r="18" spans="1:11" ht="171.6" x14ac:dyDescent="0.3">
      <c r="A18" s="1">
        <v>16</v>
      </c>
      <c r="B18" s="2">
        <v>463937</v>
      </c>
      <c r="C18" s="16" t="s">
        <v>49</v>
      </c>
      <c r="D18" s="8" t="s">
        <v>24</v>
      </c>
      <c r="E18" s="9">
        <v>28710</v>
      </c>
      <c r="F18" s="27"/>
      <c r="G18" s="27"/>
      <c r="H18" s="27"/>
      <c r="I18" s="27"/>
      <c r="J18" s="27"/>
      <c r="K18" s="27"/>
    </row>
    <row r="19" spans="1:11" ht="184.8" x14ac:dyDescent="0.3">
      <c r="A19" s="1">
        <v>17</v>
      </c>
      <c r="B19" s="2">
        <v>463891</v>
      </c>
      <c r="C19" s="17" t="s">
        <v>50</v>
      </c>
      <c r="D19" s="15" t="s">
        <v>24</v>
      </c>
      <c r="E19" s="7">
        <v>25121</v>
      </c>
      <c r="F19" s="27"/>
      <c r="G19" s="27"/>
      <c r="H19" s="27"/>
      <c r="I19" s="27"/>
      <c r="J19" s="27"/>
      <c r="K19" s="27"/>
    </row>
    <row r="20" spans="1:11" ht="145.19999999999999" x14ac:dyDescent="0.3">
      <c r="A20" s="1">
        <v>18</v>
      </c>
      <c r="B20" s="2">
        <v>462679</v>
      </c>
      <c r="C20" s="16" t="s">
        <v>51</v>
      </c>
      <c r="D20" s="15" t="s">
        <v>25</v>
      </c>
      <c r="E20" s="9">
        <v>6901</v>
      </c>
      <c r="F20" s="27"/>
      <c r="G20" s="27"/>
      <c r="H20" s="27"/>
      <c r="I20" s="27"/>
      <c r="J20" s="27"/>
      <c r="K20" s="27"/>
    </row>
    <row r="21" spans="1:11" ht="158.4" x14ac:dyDescent="0.3">
      <c r="A21" s="1">
        <v>19</v>
      </c>
      <c r="B21" s="2">
        <v>459670</v>
      </c>
      <c r="C21" s="16" t="s">
        <v>52</v>
      </c>
      <c r="D21" s="15" t="s">
        <v>26</v>
      </c>
      <c r="E21" s="7">
        <v>21110</v>
      </c>
      <c r="F21" s="27"/>
      <c r="G21" s="27"/>
      <c r="H21" s="27"/>
      <c r="I21" s="27"/>
      <c r="J21" s="27"/>
      <c r="K21" s="27"/>
    </row>
    <row r="22" spans="1:11" ht="66" x14ac:dyDescent="0.3">
      <c r="A22" s="1">
        <v>20</v>
      </c>
      <c r="B22" s="2">
        <v>463974</v>
      </c>
      <c r="C22" s="16" t="s">
        <v>53</v>
      </c>
      <c r="D22" s="15" t="s">
        <v>21</v>
      </c>
      <c r="E22" s="7">
        <v>1073</v>
      </c>
      <c r="F22" s="27"/>
      <c r="G22" s="27"/>
      <c r="H22" s="27"/>
      <c r="I22" s="27"/>
      <c r="J22" s="27"/>
      <c r="K22" s="27"/>
    </row>
    <row r="23" spans="1:11" ht="184.8" x14ac:dyDescent="0.3">
      <c r="A23" s="1">
        <v>21</v>
      </c>
      <c r="B23" s="2">
        <v>464012</v>
      </c>
      <c r="C23" s="16" t="s">
        <v>54</v>
      </c>
      <c r="D23" s="8" t="s">
        <v>27</v>
      </c>
      <c r="E23" s="9">
        <v>4019</v>
      </c>
      <c r="F23" s="27"/>
      <c r="G23" s="27"/>
      <c r="H23" s="27"/>
      <c r="I23" s="27"/>
      <c r="J23" s="27"/>
      <c r="K23" s="27"/>
    </row>
    <row r="24" spans="1:11" ht="224.4" x14ac:dyDescent="0.3">
      <c r="A24" s="1">
        <v>22</v>
      </c>
      <c r="B24" s="2">
        <v>279262</v>
      </c>
      <c r="C24" s="16" t="s">
        <v>55</v>
      </c>
      <c r="D24" s="15" t="s">
        <v>22</v>
      </c>
      <c r="E24" s="9">
        <v>2153</v>
      </c>
      <c r="F24" s="27"/>
      <c r="G24" s="27"/>
      <c r="H24" s="27"/>
      <c r="I24" s="27"/>
      <c r="J24" s="27"/>
      <c r="K24" s="27"/>
    </row>
    <row r="25" spans="1:11" ht="66" x14ac:dyDescent="0.3">
      <c r="A25" s="1">
        <v>23</v>
      </c>
      <c r="B25" s="2">
        <v>463692</v>
      </c>
      <c r="C25" s="16" t="s">
        <v>56</v>
      </c>
      <c r="D25" s="15" t="s">
        <v>28</v>
      </c>
      <c r="E25" s="7">
        <v>5583</v>
      </c>
      <c r="F25" s="27"/>
      <c r="G25" s="27"/>
      <c r="H25" s="27"/>
      <c r="I25" s="27"/>
      <c r="J25" s="27"/>
      <c r="K25" s="27"/>
    </row>
    <row r="26" spans="1:11" ht="105.6" x14ac:dyDescent="0.3">
      <c r="A26" s="1">
        <v>24</v>
      </c>
      <c r="B26" s="2">
        <v>463699</v>
      </c>
      <c r="C26" s="16" t="s">
        <v>57</v>
      </c>
      <c r="D26" s="15" t="s">
        <v>29</v>
      </c>
      <c r="E26" s="7">
        <v>10766</v>
      </c>
      <c r="F26" s="27"/>
      <c r="G26" s="27"/>
      <c r="H26" s="27"/>
      <c r="I26" s="27"/>
      <c r="J26" s="27"/>
      <c r="K26" s="27"/>
    </row>
    <row r="27" spans="1:11" ht="66" x14ac:dyDescent="0.3">
      <c r="A27" s="1">
        <v>25</v>
      </c>
      <c r="B27" s="2">
        <v>461092</v>
      </c>
      <c r="C27" s="16" t="s">
        <v>58</v>
      </c>
      <c r="D27" s="15" t="s">
        <v>13</v>
      </c>
      <c r="E27" s="7">
        <v>5024</v>
      </c>
      <c r="F27" s="27"/>
      <c r="G27" s="27"/>
      <c r="H27" s="27"/>
      <c r="I27" s="27"/>
      <c r="J27" s="27"/>
      <c r="K27" s="27"/>
    </row>
    <row r="28" spans="1:11" ht="145.19999999999999" x14ac:dyDescent="0.3">
      <c r="A28" s="1">
        <v>26</v>
      </c>
      <c r="B28" s="2">
        <v>217096</v>
      </c>
      <c r="C28" s="16" t="s">
        <v>59</v>
      </c>
      <c r="D28" s="15" t="s">
        <v>30</v>
      </c>
      <c r="E28" s="7">
        <v>7178</v>
      </c>
      <c r="F28" s="27"/>
      <c r="G28" s="27"/>
      <c r="H28" s="27"/>
      <c r="I28" s="27"/>
      <c r="J28" s="27"/>
      <c r="K28" s="27"/>
    </row>
    <row r="29" spans="1:11" ht="158.4" x14ac:dyDescent="0.3">
      <c r="A29" s="1">
        <v>27</v>
      </c>
      <c r="B29" s="2">
        <v>447393</v>
      </c>
      <c r="C29" s="16" t="s">
        <v>60</v>
      </c>
      <c r="D29" s="15" t="s">
        <v>13</v>
      </c>
      <c r="E29" s="7">
        <v>27275</v>
      </c>
      <c r="F29" s="27"/>
      <c r="G29" s="27"/>
      <c r="H29" s="27"/>
      <c r="I29" s="27"/>
      <c r="J29" s="27"/>
      <c r="K29" s="27"/>
    </row>
    <row r="30" spans="1:11" ht="158.4" x14ac:dyDescent="0.3">
      <c r="A30" s="1">
        <v>28</v>
      </c>
      <c r="B30" s="2">
        <v>449723</v>
      </c>
      <c r="C30" s="16" t="s">
        <v>61</v>
      </c>
      <c r="D30" s="15" t="s">
        <v>13</v>
      </c>
      <c r="E30" s="7">
        <v>18841</v>
      </c>
      <c r="F30" s="27"/>
      <c r="G30" s="27"/>
      <c r="H30" s="27"/>
      <c r="I30" s="27"/>
      <c r="J30" s="27"/>
      <c r="K30" s="27"/>
    </row>
    <row r="31" spans="1:11" ht="330" x14ac:dyDescent="0.3">
      <c r="A31" s="1">
        <v>29</v>
      </c>
      <c r="B31" s="2">
        <v>447732</v>
      </c>
      <c r="C31" s="16" t="s">
        <v>62</v>
      </c>
      <c r="D31" s="15" t="s">
        <v>13</v>
      </c>
      <c r="E31" s="7">
        <v>5540</v>
      </c>
      <c r="F31" s="27"/>
      <c r="G31" s="27"/>
      <c r="H31" s="27"/>
      <c r="I31" s="27"/>
      <c r="J31" s="27"/>
      <c r="K31" s="27"/>
    </row>
    <row r="32" spans="1:11" ht="118.8" x14ac:dyDescent="0.3">
      <c r="A32" s="1">
        <v>30</v>
      </c>
      <c r="B32" s="2">
        <v>447484</v>
      </c>
      <c r="C32" s="16" t="s">
        <v>63</v>
      </c>
      <c r="D32" s="8" t="s">
        <v>13</v>
      </c>
      <c r="E32" s="7">
        <v>10427</v>
      </c>
      <c r="F32" s="27"/>
      <c r="G32" s="27"/>
      <c r="H32" s="27"/>
      <c r="I32" s="27"/>
      <c r="J32" s="27"/>
      <c r="K32" s="27"/>
    </row>
    <row r="33" spans="1:11" ht="158.4" x14ac:dyDescent="0.3">
      <c r="A33" s="1">
        <v>31</v>
      </c>
      <c r="B33" s="2">
        <v>449007</v>
      </c>
      <c r="C33" s="29" t="s">
        <v>64</v>
      </c>
      <c r="D33" s="18" t="s">
        <v>31</v>
      </c>
      <c r="E33" s="11">
        <v>86130</v>
      </c>
      <c r="F33" s="27"/>
      <c r="G33" s="27"/>
      <c r="H33" s="27"/>
      <c r="I33" s="27"/>
      <c r="J33" s="27"/>
      <c r="K33" s="27"/>
    </row>
    <row r="34" spans="1:11" ht="92.4" x14ac:dyDescent="0.3">
      <c r="A34" s="1">
        <v>32</v>
      </c>
      <c r="B34" s="2">
        <v>467577</v>
      </c>
      <c r="C34" s="16" t="s">
        <v>65</v>
      </c>
      <c r="D34" s="15" t="s">
        <v>32</v>
      </c>
      <c r="E34" s="7">
        <v>14355</v>
      </c>
      <c r="F34" s="27"/>
      <c r="G34" s="27"/>
      <c r="H34" s="27"/>
      <c r="I34" s="27"/>
      <c r="J34" s="27"/>
      <c r="K34" s="27"/>
    </row>
    <row r="35" spans="1:11" ht="250.8" x14ac:dyDescent="0.3">
      <c r="A35" s="1">
        <v>33</v>
      </c>
      <c r="B35" s="2">
        <v>447596</v>
      </c>
      <c r="C35" s="16" t="s">
        <v>66</v>
      </c>
      <c r="D35" s="15" t="s">
        <v>13</v>
      </c>
      <c r="E35" s="7">
        <v>34808</v>
      </c>
      <c r="F35" s="27"/>
      <c r="G35" s="27"/>
      <c r="H35" s="27"/>
      <c r="I35" s="27"/>
      <c r="J35" s="27"/>
      <c r="K35" s="27"/>
    </row>
    <row r="36" spans="1:11" ht="118.8" x14ac:dyDescent="0.3">
      <c r="A36" s="1">
        <v>34</v>
      </c>
      <c r="B36" s="2">
        <v>463861</v>
      </c>
      <c r="C36" s="29" t="s">
        <v>67</v>
      </c>
      <c r="D36" s="20" t="s">
        <v>13</v>
      </c>
      <c r="E36" s="11">
        <v>4306</v>
      </c>
      <c r="F36" s="27"/>
      <c r="G36" s="27"/>
      <c r="H36" s="27"/>
      <c r="I36" s="27"/>
      <c r="J36" s="27"/>
      <c r="K36" s="27"/>
    </row>
    <row r="37" spans="1:11" ht="79.2" x14ac:dyDescent="0.3">
      <c r="A37" s="1">
        <v>35</v>
      </c>
      <c r="B37" s="2">
        <v>463754</v>
      </c>
      <c r="C37" s="16" t="s">
        <v>68</v>
      </c>
      <c r="D37" s="15" t="s">
        <v>13</v>
      </c>
      <c r="E37" s="7">
        <v>3589</v>
      </c>
      <c r="F37" s="27"/>
      <c r="G37" s="27"/>
      <c r="H37" s="27"/>
      <c r="I37" s="27"/>
      <c r="J37" s="27"/>
      <c r="K37" s="27"/>
    </row>
    <row r="38" spans="1:11" ht="79.2" x14ac:dyDescent="0.3">
      <c r="A38" s="1">
        <v>36</v>
      </c>
      <c r="B38" s="2">
        <v>463767</v>
      </c>
      <c r="C38" s="29" t="s">
        <v>69</v>
      </c>
      <c r="D38" s="20" t="s">
        <v>13</v>
      </c>
      <c r="E38" s="12">
        <v>130</v>
      </c>
      <c r="F38" s="27"/>
      <c r="G38" s="27"/>
      <c r="H38" s="27"/>
      <c r="I38" s="27"/>
      <c r="J38" s="27"/>
      <c r="K38" s="27"/>
    </row>
    <row r="39" spans="1:11" ht="79.2" x14ac:dyDescent="0.3">
      <c r="A39" s="1">
        <v>37</v>
      </c>
      <c r="B39" s="2">
        <v>463806</v>
      </c>
      <c r="C39" s="29" t="s">
        <v>70</v>
      </c>
      <c r="D39" s="20" t="s">
        <v>13</v>
      </c>
      <c r="E39" s="11">
        <v>5220</v>
      </c>
      <c r="F39" s="27"/>
      <c r="G39" s="27"/>
      <c r="H39" s="27"/>
      <c r="I39" s="27"/>
      <c r="J39" s="27"/>
      <c r="K39" s="27"/>
    </row>
    <row r="40" spans="1:11" ht="92.4" x14ac:dyDescent="0.3">
      <c r="A40" s="1">
        <v>38</v>
      </c>
      <c r="B40" s="2">
        <v>460385</v>
      </c>
      <c r="C40" s="29" t="s">
        <v>71</v>
      </c>
      <c r="D40" s="20" t="s">
        <v>13</v>
      </c>
      <c r="E40" s="13">
        <v>19738</v>
      </c>
      <c r="F40" s="27"/>
      <c r="G40" s="27"/>
      <c r="H40" s="27"/>
      <c r="I40" s="27"/>
      <c r="J40" s="27"/>
      <c r="K40" s="27"/>
    </row>
    <row r="41" spans="1:11" ht="118.8" x14ac:dyDescent="0.3">
      <c r="A41" s="1">
        <v>39</v>
      </c>
      <c r="B41" s="2">
        <v>476817</v>
      </c>
      <c r="C41" s="29" t="s">
        <v>72</v>
      </c>
      <c r="D41" s="20" t="s">
        <v>13</v>
      </c>
      <c r="E41" s="11">
        <v>6460</v>
      </c>
      <c r="F41" s="27"/>
      <c r="G41" s="27"/>
      <c r="H41" s="27"/>
      <c r="I41" s="27"/>
      <c r="J41" s="27"/>
      <c r="K41" s="27"/>
    </row>
    <row r="42" spans="1:11" x14ac:dyDescent="0.3">
      <c r="A42" s="27"/>
      <c r="B42" s="27"/>
      <c r="C42" s="27"/>
      <c r="D42" s="27"/>
      <c r="E42" s="27"/>
      <c r="F42" s="27"/>
      <c r="G42" s="27"/>
      <c r="H42" s="27"/>
      <c r="I42" s="27"/>
      <c r="J42" s="27"/>
      <c r="K42" s="27"/>
    </row>
  </sheetData>
  <mergeCells count="8">
    <mergeCell ref="J1:J2"/>
    <mergeCell ref="K1:K2"/>
    <mergeCell ref="A1:A2"/>
    <mergeCell ref="B1:B2"/>
    <mergeCell ref="C1:C2"/>
    <mergeCell ref="D1:D2"/>
    <mergeCell ref="E1:E2"/>
    <mergeCell ref="I1:I2"/>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zoomScale="80" zoomScaleNormal="80" workbookViewId="0">
      <selection activeCell="K2" sqref="K2"/>
    </sheetView>
  </sheetViews>
  <sheetFormatPr defaultRowHeight="14.4" x14ac:dyDescent="0.3"/>
  <cols>
    <col min="3" max="3" width="32.5546875" customWidth="1"/>
    <col min="6" max="6" width="12.88671875" customWidth="1"/>
    <col min="7" max="7" width="19.6640625" customWidth="1"/>
    <col min="8" max="8" width="21.6640625" customWidth="1"/>
    <col min="13" max="13" width="15" bestFit="1" customWidth="1"/>
  </cols>
  <sheetData>
    <row r="1" spans="1:17" ht="32.25" customHeight="1" x14ac:dyDescent="0.3">
      <c r="A1" s="30" t="s">
        <v>0</v>
      </c>
      <c r="B1" s="30" t="s">
        <v>3</v>
      </c>
      <c r="C1" s="33" t="s">
        <v>1</v>
      </c>
      <c r="D1" s="30" t="s">
        <v>2</v>
      </c>
      <c r="E1" s="30" t="s">
        <v>4</v>
      </c>
      <c r="F1" s="31" t="s">
        <v>8</v>
      </c>
      <c r="G1" s="31" t="s">
        <v>9</v>
      </c>
      <c r="H1" s="32" t="s">
        <v>81</v>
      </c>
      <c r="J1" s="44" t="s">
        <v>84</v>
      </c>
      <c r="N1" t="s">
        <v>109</v>
      </c>
      <c r="O1">
        <v>25</v>
      </c>
      <c r="P1">
        <v>75</v>
      </c>
    </row>
    <row r="2" spans="1:17" ht="132" customHeight="1" x14ac:dyDescent="0.3">
      <c r="A2" s="34">
        <v>1</v>
      </c>
      <c r="B2" s="34">
        <v>463988</v>
      </c>
      <c r="C2" s="35" t="s">
        <v>35</v>
      </c>
      <c r="D2" s="36" t="s">
        <v>13</v>
      </c>
      <c r="E2" s="37">
        <f>P2</f>
        <v>15073</v>
      </c>
      <c r="F2" s="38">
        <v>4.5999999999999996</v>
      </c>
      <c r="G2" s="38">
        <f>E2*F2</f>
        <v>69335.799999999988</v>
      </c>
      <c r="H2" s="42" t="s">
        <v>82</v>
      </c>
      <c r="J2" s="67">
        <f>E2+E3</f>
        <v>20097</v>
      </c>
      <c r="M2" s="40">
        <f>G2+G3</f>
        <v>92446.199999999983</v>
      </c>
      <c r="N2" s="41">
        <v>20097</v>
      </c>
      <c r="O2" s="41">
        <v>5024</v>
      </c>
      <c r="P2" s="86">
        <v>15073</v>
      </c>
      <c r="Q2" s="41">
        <f>O2+P2</f>
        <v>20097</v>
      </c>
    </row>
    <row r="3" spans="1:17" ht="125.25" customHeight="1" x14ac:dyDescent="0.3">
      <c r="A3" s="34">
        <v>1</v>
      </c>
      <c r="B3" s="34">
        <v>463988</v>
      </c>
      <c r="C3" s="35" t="s">
        <v>35</v>
      </c>
      <c r="D3" s="36" t="s">
        <v>13</v>
      </c>
      <c r="E3" s="37">
        <f>O2</f>
        <v>5024</v>
      </c>
      <c r="F3" s="38">
        <v>4.5999999999999996</v>
      </c>
      <c r="G3" s="38">
        <f>E3*F3</f>
        <v>23110.399999999998</v>
      </c>
      <c r="H3" s="42" t="s">
        <v>83</v>
      </c>
      <c r="J3" s="43"/>
    </row>
    <row r="4" spans="1:17" ht="126" customHeight="1" x14ac:dyDescent="0.3">
      <c r="A4" s="39">
        <v>2</v>
      </c>
      <c r="B4" s="45">
        <v>464553</v>
      </c>
      <c r="C4" s="46" t="s">
        <v>36</v>
      </c>
      <c r="D4" s="36" t="s">
        <v>13</v>
      </c>
      <c r="E4" s="37">
        <f>P4</f>
        <v>12111</v>
      </c>
      <c r="F4" s="38">
        <v>5.38</v>
      </c>
      <c r="G4" s="38">
        <f t="shared" ref="G4:G56" si="0">E4*F4</f>
        <v>65157.18</v>
      </c>
      <c r="H4" s="42" t="s">
        <v>82</v>
      </c>
      <c r="J4" s="60">
        <f>E4+E5</f>
        <v>16149</v>
      </c>
      <c r="M4" s="40">
        <f>G4+G5</f>
        <v>86881.62</v>
      </c>
      <c r="N4" s="41">
        <v>16149</v>
      </c>
      <c r="O4" s="41">
        <v>4038</v>
      </c>
      <c r="P4" s="41">
        <f>N4-O4</f>
        <v>12111</v>
      </c>
      <c r="Q4" s="41">
        <f>O4+P4</f>
        <v>16149</v>
      </c>
    </row>
    <row r="5" spans="1:17" ht="131.25" customHeight="1" x14ac:dyDescent="0.3">
      <c r="A5" s="39">
        <v>2</v>
      </c>
      <c r="B5" s="45">
        <v>464553</v>
      </c>
      <c r="C5" s="46" t="s">
        <v>36</v>
      </c>
      <c r="D5" s="36" t="s">
        <v>13</v>
      </c>
      <c r="E5" s="37">
        <f>O4</f>
        <v>4038</v>
      </c>
      <c r="F5" s="38">
        <v>5.38</v>
      </c>
      <c r="G5" s="38">
        <f>E5*F5</f>
        <v>21724.44</v>
      </c>
      <c r="H5" s="42" t="s">
        <v>83</v>
      </c>
      <c r="J5" s="43"/>
    </row>
    <row r="6" spans="1:17" ht="120.75" customHeight="1" x14ac:dyDescent="0.3">
      <c r="A6" s="39">
        <v>3</v>
      </c>
      <c r="B6" s="34">
        <v>458908</v>
      </c>
      <c r="C6" s="46" t="s">
        <v>37</v>
      </c>
      <c r="D6" s="36" t="s">
        <v>13</v>
      </c>
      <c r="E6" s="37">
        <f>P6</f>
        <v>23551</v>
      </c>
      <c r="F6" s="38">
        <v>5.0199999999999996</v>
      </c>
      <c r="G6" s="38">
        <f t="shared" si="0"/>
        <v>118226.01999999999</v>
      </c>
      <c r="H6" s="42" t="s">
        <v>82</v>
      </c>
      <c r="J6" s="61">
        <f>E6+E7</f>
        <v>31402</v>
      </c>
      <c r="M6" s="48">
        <f>G6+G7</f>
        <v>157638.03999999998</v>
      </c>
      <c r="N6" s="47">
        <v>31402</v>
      </c>
      <c r="O6" s="47">
        <v>7851</v>
      </c>
      <c r="P6" s="47">
        <f>N6-O6</f>
        <v>23551</v>
      </c>
      <c r="Q6" s="47">
        <f>O6+P6</f>
        <v>31402</v>
      </c>
    </row>
    <row r="7" spans="1:17" ht="112.5" customHeight="1" x14ac:dyDescent="0.3">
      <c r="A7" s="39">
        <v>3</v>
      </c>
      <c r="B7" s="34">
        <v>458908</v>
      </c>
      <c r="C7" s="46" t="s">
        <v>37</v>
      </c>
      <c r="D7" s="36" t="s">
        <v>13</v>
      </c>
      <c r="E7" s="37">
        <f>O6</f>
        <v>7851</v>
      </c>
      <c r="F7" s="38">
        <v>5.0199999999999996</v>
      </c>
      <c r="G7" s="38">
        <f>E7*F7</f>
        <v>39412.019999999997</v>
      </c>
      <c r="H7" s="42" t="s">
        <v>83</v>
      </c>
      <c r="J7" s="43"/>
    </row>
    <row r="8" spans="1:17" ht="139.5" customHeight="1" x14ac:dyDescent="0.3">
      <c r="A8" s="1">
        <v>4</v>
      </c>
      <c r="B8" s="2">
        <v>459077</v>
      </c>
      <c r="C8" s="16" t="s">
        <v>38</v>
      </c>
      <c r="D8" s="15" t="s">
        <v>14</v>
      </c>
      <c r="E8" s="7">
        <v>1516</v>
      </c>
      <c r="F8" s="22">
        <v>9.14</v>
      </c>
      <c r="G8" s="22">
        <f t="shared" si="0"/>
        <v>13856.240000000002</v>
      </c>
      <c r="H8" s="62" t="s">
        <v>85</v>
      </c>
      <c r="J8" s="43"/>
    </row>
    <row r="9" spans="1:17" ht="100.5" customHeight="1" x14ac:dyDescent="0.3">
      <c r="A9" s="1">
        <v>5</v>
      </c>
      <c r="B9" s="2">
        <v>460501</v>
      </c>
      <c r="C9" s="16" t="s">
        <v>39</v>
      </c>
      <c r="D9" s="15" t="s">
        <v>15</v>
      </c>
      <c r="E9" s="7">
        <v>2294</v>
      </c>
      <c r="F9" s="22">
        <v>5.59</v>
      </c>
      <c r="G9" s="22">
        <f t="shared" si="0"/>
        <v>12823.46</v>
      </c>
      <c r="H9" s="62" t="s">
        <v>85</v>
      </c>
      <c r="J9" s="43"/>
    </row>
    <row r="10" spans="1:17" ht="139.5" customHeight="1" x14ac:dyDescent="0.3">
      <c r="A10" s="1">
        <v>6</v>
      </c>
      <c r="B10" s="2">
        <v>458920</v>
      </c>
      <c r="C10" s="28" t="s">
        <v>40</v>
      </c>
      <c r="D10" s="15" t="s">
        <v>13</v>
      </c>
      <c r="E10" s="7">
        <v>6100</v>
      </c>
      <c r="F10" s="22">
        <v>4.29</v>
      </c>
      <c r="G10" s="22">
        <f t="shared" si="0"/>
        <v>26169</v>
      </c>
      <c r="H10" s="62" t="s">
        <v>85</v>
      </c>
      <c r="J10" s="43"/>
    </row>
    <row r="11" spans="1:17" ht="139.5" customHeight="1" x14ac:dyDescent="0.3">
      <c r="A11" s="39">
        <v>7</v>
      </c>
      <c r="B11" s="34">
        <v>458951</v>
      </c>
      <c r="C11" s="46" t="s">
        <v>41</v>
      </c>
      <c r="D11" s="36" t="s">
        <v>16</v>
      </c>
      <c r="E11" s="37">
        <f>P11</f>
        <v>20187</v>
      </c>
      <c r="F11" s="38">
        <v>3.31</v>
      </c>
      <c r="G11" s="38">
        <f t="shared" si="0"/>
        <v>66818.97</v>
      </c>
      <c r="H11" s="42" t="s">
        <v>82</v>
      </c>
      <c r="J11" s="60">
        <f>E11+E12</f>
        <v>26916</v>
      </c>
      <c r="M11" s="48">
        <f>G11+G12</f>
        <v>89091.96</v>
      </c>
      <c r="N11" s="47">
        <v>26916</v>
      </c>
      <c r="O11" s="47">
        <f>N11/4</f>
        <v>6729</v>
      </c>
      <c r="P11" s="47">
        <f>N11-O11</f>
        <v>20187</v>
      </c>
      <c r="Q11" s="47">
        <f>O11+P11</f>
        <v>26916</v>
      </c>
    </row>
    <row r="12" spans="1:17" ht="144.75" customHeight="1" x14ac:dyDescent="0.3">
      <c r="A12" s="39">
        <v>7</v>
      </c>
      <c r="B12" s="34">
        <v>458951</v>
      </c>
      <c r="C12" s="46" t="s">
        <v>41</v>
      </c>
      <c r="D12" s="36" t="s">
        <v>16</v>
      </c>
      <c r="E12" s="37">
        <f>O11</f>
        <v>6729</v>
      </c>
      <c r="F12" s="38">
        <v>3.31</v>
      </c>
      <c r="G12" s="38">
        <f t="shared" si="0"/>
        <v>22272.99</v>
      </c>
      <c r="H12" s="42" t="s">
        <v>83</v>
      </c>
      <c r="J12" s="43"/>
    </row>
    <row r="13" spans="1:17" ht="184.8" x14ac:dyDescent="0.3">
      <c r="A13" s="1">
        <v>8</v>
      </c>
      <c r="B13" s="2">
        <v>459017</v>
      </c>
      <c r="C13" s="28" t="s">
        <v>34</v>
      </c>
      <c r="D13" s="15" t="s">
        <v>17</v>
      </c>
      <c r="E13" s="9">
        <v>50243</v>
      </c>
      <c r="F13" s="22">
        <v>1.49</v>
      </c>
      <c r="G13" s="22">
        <f t="shared" si="0"/>
        <v>74862.069999999992</v>
      </c>
      <c r="H13" s="62" t="s">
        <v>85</v>
      </c>
      <c r="J13" s="43"/>
    </row>
    <row r="14" spans="1:17" ht="118.8" x14ac:dyDescent="0.3">
      <c r="A14" s="39">
        <v>9</v>
      </c>
      <c r="B14" s="34">
        <v>459637</v>
      </c>
      <c r="C14" s="46" t="s">
        <v>42</v>
      </c>
      <c r="D14" s="36" t="s">
        <v>18</v>
      </c>
      <c r="E14" s="50">
        <f>P14</f>
        <v>14745</v>
      </c>
      <c r="F14" s="38">
        <v>8.36</v>
      </c>
      <c r="G14" s="38">
        <f t="shared" si="0"/>
        <v>123268.2</v>
      </c>
      <c r="H14" s="42" t="s">
        <v>82</v>
      </c>
      <c r="J14" s="61">
        <f>E14+E15</f>
        <v>19661</v>
      </c>
      <c r="M14" s="48">
        <f>G14+G15</f>
        <v>164365.96</v>
      </c>
      <c r="N14" s="47">
        <v>19661</v>
      </c>
      <c r="O14" s="47">
        <v>4916</v>
      </c>
      <c r="P14" s="47">
        <f>N14-O14</f>
        <v>14745</v>
      </c>
      <c r="Q14" s="47">
        <f>O14+P14</f>
        <v>19661</v>
      </c>
    </row>
    <row r="15" spans="1:17" ht="118.8" x14ac:dyDescent="0.3">
      <c r="A15" s="39">
        <v>9</v>
      </c>
      <c r="B15" s="34">
        <v>459637</v>
      </c>
      <c r="C15" s="46" t="s">
        <v>42</v>
      </c>
      <c r="D15" s="36" t="s">
        <v>18</v>
      </c>
      <c r="E15" s="50">
        <f>O14</f>
        <v>4916</v>
      </c>
      <c r="F15" s="38">
        <v>8.36</v>
      </c>
      <c r="G15" s="38">
        <f>E15*F15</f>
        <v>41097.759999999995</v>
      </c>
      <c r="H15" s="42" t="s">
        <v>83</v>
      </c>
      <c r="J15" s="43"/>
    </row>
    <row r="16" spans="1:17" ht="202.5" customHeight="1" x14ac:dyDescent="0.3">
      <c r="A16" s="1">
        <v>10</v>
      </c>
      <c r="B16" s="2">
        <v>339482</v>
      </c>
      <c r="C16" s="28" t="s">
        <v>43</v>
      </c>
      <c r="D16" s="15" t="s">
        <v>19</v>
      </c>
      <c r="E16" s="7">
        <v>1950</v>
      </c>
      <c r="F16" s="22">
        <v>5.66</v>
      </c>
      <c r="G16" s="22">
        <f t="shared" si="0"/>
        <v>11037</v>
      </c>
      <c r="H16" s="62" t="s">
        <v>85</v>
      </c>
      <c r="J16" s="43"/>
    </row>
    <row r="17" spans="1:17" ht="126" customHeight="1" x14ac:dyDescent="0.3">
      <c r="A17" s="39">
        <v>11</v>
      </c>
      <c r="B17" s="34">
        <v>232236</v>
      </c>
      <c r="C17" s="46" t="s">
        <v>44</v>
      </c>
      <c r="D17" s="51" t="s">
        <v>20</v>
      </c>
      <c r="E17" s="50">
        <f>P17</f>
        <v>16918</v>
      </c>
      <c r="F17" s="38">
        <v>4.6100000000000003</v>
      </c>
      <c r="G17" s="38">
        <f t="shared" si="0"/>
        <v>77991.98000000001</v>
      </c>
      <c r="H17" s="42" t="s">
        <v>82</v>
      </c>
      <c r="J17" s="61">
        <f>E17+E18</f>
        <v>22558</v>
      </c>
      <c r="M17" s="48">
        <f>G17+G18</f>
        <v>103992.38</v>
      </c>
      <c r="N17" s="47">
        <v>22558</v>
      </c>
      <c r="O17" s="47">
        <v>5640</v>
      </c>
      <c r="P17" s="47">
        <f>N17-O17</f>
        <v>16918</v>
      </c>
      <c r="Q17" s="47">
        <f>O17+P17</f>
        <v>22558</v>
      </c>
    </row>
    <row r="18" spans="1:17" ht="159.75" customHeight="1" x14ac:dyDescent="0.3">
      <c r="A18" s="39">
        <v>11</v>
      </c>
      <c r="B18" s="34">
        <v>232236</v>
      </c>
      <c r="C18" s="46" t="s">
        <v>44</v>
      </c>
      <c r="D18" s="51" t="s">
        <v>20</v>
      </c>
      <c r="E18" s="50">
        <f>O17</f>
        <v>5640</v>
      </c>
      <c r="F18" s="38">
        <v>4.6100000000000003</v>
      </c>
      <c r="G18" s="38">
        <f>E18*F18</f>
        <v>26000.400000000001</v>
      </c>
      <c r="H18" s="42" t="s">
        <v>83</v>
      </c>
      <c r="J18" s="43"/>
    </row>
    <row r="19" spans="1:17" ht="316.8" x14ac:dyDescent="0.3">
      <c r="A19" s="1">
        <v>12</v>
      </c>
      <c r="B19" s="2">
        <v>323405</v>
      </c>
      <c r="C19" s="16" t="s">
        <v>45</v>
      </c>
      <c r="D19" s="15" t="s">
        <v>21</v>
      </c>
      <c r="E19" s="9">
        <v>8972</v>
      </c>
      <c r="F19" s="22">
        <v>7.22</v>
      </c>
      <c r="G19" s="22">
        <f t="shared" si="0"/>
        <v>64777.84</v>
      </c>
      <c r="H19" s="62" t="s">
        <v>85</v>
      </c>
      <c r="J19" s="43"/>
    </row>
    <row r="20" spans="1:17" ht="102.75" customHeight="1" x14ac:dyDescent="0.3">
      <c r="A20" s="39">
        <v>13</v>
      </c>
      <c r="B20" s="34">
        <v>456468</v>
      </c>
      <c r="C20" s="46" t="s">
        <v>46</v>
      </c>
      <c r="D20" s="36" t="s">
        <v>20</v>
      </c>
      <c r="E20" s="37">
        <f>P20</f>
        <v>16920</v>
      </c>
      <c r="F20" s="38">
        <v>4.28</v>
      </c>
      <c r="G20" s="38">
        <f t="shared" si="0"/>
        <v>72417.600000000006</v>
      </c>
      <c r="H20" s="42" t="s">
        <v>82</v>
      </c>
      <c r="J20" s="61">
        <f>E20+E21</f>
        <v>22558</v>
      </c>
      <c r="M20" s="40">
        <f>G20+G21</f>
        <v>96548.24</v>
      </c>
      <c r="N20" s="52">
        <v>22558</v>
      </c>
      <c r="O20" s="41">
        <v>5638</v>
      </c>
      <c r="P20" s="52">
        <f>N20-O20</f>
        <v>16920</v>
      </c>
      <c r="Q20" s="52">
        <f>O20+P20</f>
        <v>22558</v>
      </c>
    </row>
    <row r="21" spans="1:17" ht="100.5" customHeight="1" x14ac:dyDescent="0.3">
      <c r="A21" s="39">
        <v>13</v>
      </c>
      <c r="B21" s="34">
        <v>456468</v>
      </c>
      <c r="C21" s="46" t="s">
        <v>46</v>
      </c>
      <c r="D21" s="36" t="s">
        <v>20</v>
      </c>
      <c r="E21" s="37">
        <f>O20</f>
        <v>5638</v>
      </c>
      <c r="F21" s="38">
        <v>4.28</v>
      </c>
      <c r="G21" s="38">
        <f>E21*F21</f>
        <v>24130.640000000003</v>
      </c>
      <c r="H21" s="42" t="s">
        <v>83</v>
      </c>
      <c r="J21" s="43"/>
    </row>
    <row r="22" spans="1:17" ht="66" x14ac:dyDescent="0.3">
      <c r="A22" s="1">
        <v>14</v>
      </c>
      <c r="B22" s="2">
        <v>462122</v>
      </c>
      <c r="C22" s="16" t="s">
        <v>47</v>
      </c>
      <c r="D22" s="15" t="s">
        <v>22</v>
      </c>
      <c r="E22" s="10">
        <v>889</v>
      </c>
      <c r="F22" s="22">
        <v>4.17</v>
      </c>
      <c r="G22" s="22">
        <f t="shared" si="0"/>
        <v>3707.13</v>
      </c>
      <c r="H22" s="62" t="s">
        <v>85</v>
      </c>
      <c r="J22" s="43"/>
    </row>
    <row r="23" spans="1:17" ht="79.2" x14ac:dyDescent="0.3">
      <c r="A23" s="1">
        <v>15</v>
      </c>
      <c r="B23" s="2">
        <v>463583</v>
      </c>
      <c r="C23" s="28" t="s">
        <v>48</v>
      </c>
      <c r="D23" s="15" t="s">
        <v>23</v>
      </c>
      <c r="E23" s="7">
        <v>3589</v>
      </c>
      <c r="F23" s="22">
        <v>14.26</v>
      </c>
      <c r="G23" s="22">
        <f t="shared" si="0"/>
        <v>51179.14</v>
      </c>
      <c r="H23" s="62" t="s">
        <v>85</v>
      </c>
      <c r="J23" s="43"/>
    </row>
    <row r="24" spans="1:17" ht="186" customHeight="1" x14ac:dyDescent="0.3">
      <c r="A24" s="1">
        <v>16</v>
      </c>
      <c r="B24" s="2">
        <v>463937</v>
      </c>
      <c r="C24" s="16" t="s">
        <v>49</v>
      </c>
      <c r="D24" s="8" t="s">
        <v>24</v>
      </c>
      <c r="E24" s="9">
        <v>28710</v>
      </c>
      <c r="F24" s="22">
        <v>0.81</v>
      </c>
      <c r="G24" s="22">
        <f t="shared" si="0"/>
        <v>23255.100000000002</v>
      </c>
      <c r="H24" s="62" t="s">
        <v>85</v>
      </c>
      <c r="J24" s="43"/>
    </row>
    <row r="25" spans="1:17" ht="195" customHeight="1" x14ac:dyDescent="0.3">
      <c r="A25" s="1">
        <v>17</v>
      </c>
      <c r="B25" s="2">
        <v>463891</v>
      </c>
      <c r="C25" s="16" t="s">
        <v>50</v>
      </c>
      <c r="D25" s="15" t="s">
        <v>24</v>
      </c>
      <c r="E25" s="7">
        <v>25121</v>
      </c>
      <c r="F25" s="22">
        <v>1.26</v>
      </c>
      <c r="G25" s="22">
        <f t="shared" si="0"/>
        <v>31652.46</v>
      </c>
      <c r="H25" s="62" t="s">
        <v>85</v>
      </c>
      <c r="J25" s="43"/>
    </row>
    <row r="26" spans="1:17" ht="156" customHeight="1" x14ac:dyDescent="0.3">
      <c r="A26" s="1">
        <v>18</v>
      </c>
      <c r="B26" s="2">
        <v>462679</v>
      </c>
      <c r="C26" s="16" t="s">
        <v>51</v>
      </c>
      <c r="D26" s="15" t="s">
        <v>25</v>
      </c>
      <c r="E26" s="9">
        <v>6901</v>
      </c>
      <c r="F26" s="22">
        <v>6.4</v>
      </c>
      <c r="G26" s="22">
        <f t="shared" si="0"/>
        <v>44166.400000000001</v>
      </c>
      <c r="H26" s="62" t="s">
        <v>85</v>
      </c>
      <c r="J26" s="43"/>
    </row>
    <row r="27" spans="1:17" ht="158.4" x14ac:dyDescent="0.3">
      <c r="A27" s="1">
        <v>19</v>
      </c>
      <c r="B27" s="2">
        <v>459670</v>
      </c>
      <c r="C27" s="16" t="s">
        <v>52</v>
      </c>
      <c r="D27" s="15" t="s">
        <v>26</v>
      </c>
      <c r="E27" s="7">
        <v>21110</v>
      </c>
      <c r="F27" s="22">
        <v>2.48</v>
      </c>
      <c r="G27" s="22">
        <f t="shared" si="0"/>
        <v>52352.800000000003</v>
      </c>
      <c r="H27" s="62" t="s">
        <v>85</v>
      </c>
      <c r="J27" s="43"/>
    </row>
    <row r="28" spans="1:17" ht="86.25" customHeight="1" x14ac:dyDescent="0.3">
      <c r="A28" s="1">
        <v>20</v>
      </c>
      <c r="B28" s="2">
        <v>463974</v>
      </c>
      <c r="C28" s="16" t="s">
        <v>53</v>
      </c>
      <c r="D28" s="15" t="s">
        <v>21</v>
      </c>
      <c r="E28" s="7">
        <v>1073</v>
      </c>
      <c r="F28" s="22">
        <v>4.54</v>
      </c>
      <c r="G28" s="22">
        <f t="shared" si="0"/>
        <v>4871.42</v>
      </c>
      <c r="H28" s="62" t="s">
        <v>85</v>
      </c>
      <c r="J28" s="43"/>
    </row>
    <row r="29" spans="1:17" ht="204.75" customHeight="1" x14ac:dyDescent="0.3">
      <c r="A29" s="1">
        <v>21</v>
      </c>
      <c r="B29" s="2">
        <v>464012</v>
      </c>
      <c r="C29" s="16" t="s">
        <v>54</v>
      </c>
      <c r="D29" s="8" t="s">
        <v>27</v>
      </c>
      <c r="E29" s="9">
        <v>4019</v>
      </c>
      <c r="F29" s="22">
        <v>7.27</v>
      </c>
      <c r="G29" s="22">
        <f t="shared" si="0"/>
        <v>29218.129999999997</v>
      </c>
      <c r="H29" s="62" t="s">
        <v>85</v>
      </c>
      <c r="J29" s="43"/>
    </row>
    <row r="30" spans="1:17" ht="235.5" customHeight="1" x14ac:dyDescent="0.3">
      <c r="A30" s="1">
        <v>22</v>
      </c>
      <c r="B30" s="2">
        <v>279262</v>
      </c>
      <c r="C30" s="16" t="s">
        <v>55</v>
      </c>
      <c r="D30" s="15" t="s">
        <v>22</v>
      </c>
      <c r="E30" s="9">
        <v>2153</v>
      </c>
      <c r="F30" s="22">
        <v>2.06</v>
      </c>
      <c r="G30" s="22">
        <f t="shared" si="0"/>
        <v>4435.18</v>
      </c>
      <c r="H30" s="62" t="s">
        <v>85</v>
      </c>
      <c r="J30" s="43"/>
    </row>
    <row r="31" spans="1:17" ht="79.2" x14ac:dyDescent="0.3">
      <c r="A31" s="1">
        <v>23</v>
      </c>
      <c r="B31" s="2">
        <v>463692</v>
      </c>
      <c r="C31" s="16" t="s">
        <v>56</v>
      </c>
      <c r="D31" s="15" t="s">
        <v>28</v>
      </c>
      <c r="E31" s="7">
        <v>5583</v>
      </c>
      <c r="F31" s="22">
        <v>7.38</v>
      </c>
      <c r="G31" s="22">
        <f t="shared" si="0"/>
        <v>41202.54</v>
      </c>
      <c r="H31" s="62" t="s">
        <v>85</v>
      </c>
      <c r="J31" s="43"/>
    </row>
    <row r="32" spans="1:17" ht="118.8" x14ac:dyDescent="0.3">
      <c r="A32" s="1">
        <v>24</v>
      </c>
      <c r="B32" s="2">
        <v>463699</v>
      </c>
      <c r="C32" s="16" t="s">
        <v>57</v>
      </c>
      <c r="D32" s="15" t="s">
        <v>29</v>
      </c>
      <c r="E32" s="7">
        <v>10766</v>
      </c>
      <c r="F32" s="22">
        <v>4.21</v>
      </c>
      <c r="G32" s="22">
        <f t="shared" si="0"/>
        <v>45324.86</v>
      </c>
      <c r="H32" s="62" t="s">
        <v>85</v>
      </c>
      <c r="J32" s="43"/>
    </row>
    <row r="33" spans="1:17" ht="88.5" customHeight="1" x14ac:dyDescent="0.3">
      <c r="A33" s="1">
        <v>25</v>
      </c>
      <c r="B33" s="2">
        <v>461092</v>
      </c>
      <c r="C33" s="16" t="s">
        <v>58</v>
      </c>
      <c r="D33" s="15" t="s">
        <v>13</v>
      </c>
      <c r="E33" s="7">
        <v>5024</v>
      </c>
      <c r="F33" s="22">
        <v>1.24</v>
      </c>
      <c r="G33" s="22">
        <f t="shared" si="0"/>
        <v>6229.76</v>
      </c>
      <c r="H33" s="62" t="s">
        <v>85</v>
      </c>
      <c r="J33" s="43"/>
    </row>
    <row r="34" spans="1:17" ht="154.5" customHeight="1" x14ac:dyDescent="0.3">
      <c r="A34" s="1">
        <v>26</v>
      </c>
      <c r="B34" s="2">
        <v>217096</v>
      </c>
      <c r="C34" s="16" t="s">
        <v>59</v>
      </c>
      <c r="D34" s="15" t="s">
        <v>30</v>
      </c>
      <c r="E34" s="7">
        <v>7178</v>
      </c>
      <c r="F34" s="22">
        <v>1.8</v>
      </c>
      <c r="G34" s="22">
        <f t="shared" si="0"/>
        <v>12920.4</v>
      </c>
      <c r="H34" s="62" t="s">
        <v>85</v>
      </c>
      <c r="J34" s="43"/>
    </row>
    <row r="35" spans="1:17" ht="167.25" customHeight="1" x14ac:dyDescent="0.3">
      <c r="A35" s="39">
        <v>27</v>
      </c>
      <c r="B35" s="34">
        <v>447393</v>
      </c>
      <c r="C35" s="46" t="s">
        <v>60</v>
      </c>
      <c r="D35" s="36" t="s">
        <v>13</v>
      </c>
      <c r="E35" s="37">
        <f>P35</f>
        <v>24245</v>
      </c>
      <c r="F35" s="38">
        <v>26.32</v>
      </c>
      <c r="G35" s="38">
        <f t="shared" si="0"/>
        <v>638128.4</v>
      </c>
      <c r="H35" s="42" t="s">
        <v>82</v>
      </c>
      <c r="J35" s="61">
        <f>E35+E36</f>
        <v>27275</v>
      </c>
      <c r="M35" s="40">
        <f>G35+G36</f>
        <v>717878</v>
      </c>
      <c r="N35" s="52">
        <v>27275</v>
      </c>
      <c r="O35" s="52">
        <v>3030</v>
      </c>
      <c r="P35" s="52">
        <f>N35-O35</f>
        <v>24245</v>
      </c>
      <c r="Q35" s="52">
        <f>O35+P35</f>
        <v>27275</v>
      </c>
    </row>
    <row r="36" spans="1:17" ht="172.5" customHeight="1" x14ac:dyDescent="0.3">
      <c r="A36" s="39">
        <v>27</v>
      </c>
      <c r="B36" s="34">
        <v>447393</v>
      </c>
      <c r="C36" s="46" t="s">
        <v>60</v>
      </c>
      <c r="D36" s="36" t="s">
        <v>13</v>
      </c>
      <c r="E36" s="37">
        <f>O35</f>
        <v>3030</v>
      </c>
      <c r="F36" s="38">
        <v>26.32</v>
      </c>
      <c r="G36" s="38">
        <f t="shared" si="0"/>
        <v>79749.600000000006</v>
      </c>
      <c r="H36" s="42" t="s">
        <v>83</v>
      </c>
      <c r="J36" s="43"/>
    </row>
    <row r="37" spans="1:17" ht="169.5" customHeight="1" x14ac:dyDescent="0.3">
      <c r="A37" s="39">
        <v>28</v>
      </c>
      <c r="B37" s="34">
        <v>449723</v>
      </c>
      <c r="C37" s="46" t="s">
        <v>61</v>
      </c>
      <c r="D37" s="36" t="s">
        <v>13</v>
      </c>
      <c r="E37" s="37">
        <f>P37</f>
        <v>16241</v>
      </c>
      <c r="F37" s="38">
        <v>30.53</v>
      </c>
      <c r="G37" s="38">
        <f t="shared" si="0"/>
        <v>495837.73000000004</v>
      </c>
      <c r="H37" s="42" t="s">
        <v>82</v>
      </c>
      <c r="J37" s="61">
        <f>E37+E38</f>
        <v>18841</v>
      </c>
      <c r="M37" s="40">
        <f>G37+G38</f>
        <v>575215.73</v>
      </c>
      <c r="N37" s="41">
        <v>18841</v>
      </c>
      <c r="O37" s="52">
        <v>2600</v>
      </c>
      <c r="P37" s="41">
        <f>N37-O37</f>
        <v>16241</v>
      </c>
      <c r="Q37" s="41">
        <f>O37+P37</f>
        <v>18841</v>
      </c>
    </row>
    <row r="38" spans="1:17" ht="165.75" customHeight="1" x14ac:dyDescent="0.3">
      <c r="A38" s="39">
        <v>28</v>
      </c>
      <c r="B38" s="34">
        <v>449723</v>
      </c>
      <c r="C38" s="46" t="s">
        <v>61</v>
      </c>
      <c r="D38" s="36" t="s">
        <v>13</v>
      </c>
      <c r="E38" s="37">
        <f>O37</f>
        <v>2600</v>
      </c>
      <c r="F38" s="38">
        <v>30.53</v>
      </c>
      <c r="G38" s="38">
        <f>E38*F38</f>
        <v>79378</v>
      </c>
      <c r="H38" s="42" t="s">
        <v>83</v>
      </c>
      <c r="J38" s="43"/>
    </row>
    <row r="39" spans="1:17" ht="349.5" customHeight="1" x14ac:dyDescent="0.3">
      <c r="A39" s="39">
        <v>29</v>
      </c>
      <c r="B39" s="34">
        <v>447732</v>
      </c>
      <c r="C39" s="46" t="s">
        <v>62</v>
      </c>
      <c r="D39" s="36" t="s">
        <v>13</v>
      </c>
      <c r="E39" s="37">
        <f>P39</f>
        <v>4155</v>
      </c>
      <c r="F39" s="38">
        <v>32.630000000000003</v>
      </c>
      <c r="G39" s="38">
        <f t="shared" si="0"/>
        <v>135577.65000000002</v>
      </c>
      <c r="H39" s="42" t="s">
        <v>82</v>
      </c>
      <c r="J39" s="61">
        <f>E39+E40</f>
        <v>5540</v>
      </c>
      <c r="M39" s="40">
        <f>G39+G40</f>
        <v>180770.2</v>
      </c>
      <c r="N39" s="41">
        <v>5540</v>
      </c>
      <c r="O39" s="41">
        <f>N39/4</f>
        <v>1385</v>
      </c>
      <c r="P39" s="41">
        <f>N39-O39</f>
        <v>4155</v>
      </c>
      <c r="Q39" s="41">
        <f>O39+P39</f>
        <v>5540</v>
      </c>
    </row>
    <row r="40" spans="1:17" ht="352.5" customHeight="1" x14ac:dyDescent="0.3">
      <c r="A40" s="39">
        <v>29</v>
      </c>
      <c r="B40" s="34">
        <v>447732</v>
      </c>
      <c r="C40" s="46" t="s">
        <v>62</v>
      </c>
      <c r="D40" s="36" t="s">
        <v>13</v>
      </c>
      <c r="E40" s="37">
        <f>O39</f>
        <v>1385</v>
      </c>
      <c r="F40" s="38">
        <v>32.630000000000003</v>
      </c>
      <c r="G40" s="38">
        <f>E40*F40</f>
        <v>45192.55</v>
      </c>
      <c r="H40" s="63" t="s">
        <v>83</v>
      </c>
      <c r="J40" s="43"/>
    </row>
    <row r="41" spans="1:17" ht="118.8" x14ac:dyDescent="0.3">
      <c r="A41" s="39">
        <v>30</v>
      </c>
      <c r="B41" s="34">
        <v>447484</v>
      </c>
      <c r="C41" s="46" t="s">
        <v>63</v>
      </c>
      <c r="D41" s="51" t="s">
        <v>13</v>
      </c>
      <c r="E41" s="37">
        <f>P41</f>
        <v>7822</v>
      </c>
      <c r="F41" s="38">
        <v>12.92</v>
      </c>
      <c r="G41" s="38">
        <f t="shared" si="0"/>
        <v>101060.24</v>
      </c>
      <c r="H41" s="42" t="s">
        <v>82</v>
      </c>
      <c r="J41" s="61">
        <f>E41+E42</f>
        <v>10427</v>
      </c>
      <c r="M41" s="40">
        <f>G41+G42</f>
        <v>134716.84</v>
      </c>
      <c r="N41" s="41">
        <v>10427</v>
      </c>
      <c r="O41" s="41">
        <v>2605</v>
      </c>
      <c r="P41" s="41">
        <f>N41-O41</f>
        <v>7822</v>
      </c>
      <c r="Q41" s="41">
        <f>O41+P41</f>
        <v>10427</v>
      </c>
    </row>
    <row r="42" spans="1:17" ht="128.25" customHeight="1" x14ac:dyDescent="0.3">
      <c r="A42" s="39">
        <v>30</v>
      </c>
      <c r="B42" s="34">
        <v>447484</v>
      </c>
      <c r="C42" s="46" t="s">
        <v>63</v>
      </c>
      <c r="D42" s="51" t="s">
        <v>13</v>
      </c>
      <c r="E42" s="37">
        <f>O41</f>
        <v>2605</v>
      </c>
      <c r="F42" s="38">
        <v>12.92</v>
      </c>
      <c r="G42" s="38">
        <f>E42*F42</f>
        <v>33656.6</v>
      </c>
      <c r="H42" s="42" t="s">
        <v>83</v>
      </c>
      <c r="J42" s="43"/>
    </row>
    <row r="43" spans="1:17" ht="164.25" customHeight="1" x14ac:dyDescent="0.3">
      <c r="A43" s="39">
        <v>31</v>
      </c>
      <c r="B43" s="34">
        <v>449007</v>
      </c>
      <c r="C43" s="53" t="s">
        <v>64</v>
      </c>
      <c r="D43" s="54" t="s">
        <v>31</v>
      </c>
      <c r="E43" s="55">
        <f>P43</f>
        <v>69230</v>
      </c>
      <c r="F43" s="38">
        <v>4.7300000000000004</v>
      </c>
      <c r="G43" s="38">
        <f t="shared" si="0"/>
        <v>327457.90000000002</v>
      </c>
      <c r="H43" s="42" t="s">
        <v>82</v>
      </c>
      <c r="J43" s="61">
        <f>E43+E44</f>
        <v>86130</v>
      </c>
      <c r="M43" s="40">
        <f>G43+G44</f>
        <v>407394.9</v>
      </c>
      <c r="N43" s="41">
        <v>86130</v>
      </c>
      <c r="O43" s="52">
        <v>16900</v>
      </c>
      <c r="P43" s="41">
        <f>N43-O43</f>
        <v>69230</v>
      </c>
      <c r="Q43" s="41">
        <f>O43+P43</f>
        <v>86130</v>
      </c>
    </row>
    <row r="44" spans="1:17" ht="171" customHeight="1" x14ac:dyDescent="0.3">
      <c r="A44" s="39">
        <v>31</v>
      </c>
      <c r="B44" s="34">
        <v>449007</v>
      </c>
      <c r="C44" s="53" t="s">
        <v>64</v>
      </c>
      <c r="D44" s="54" t="s">
        <v>31</v>
      </c>
      <c r="E44" s="37">
        <f>O43</f>
        <v>16900</v>
      </c>
      <c r="F44" s="38">
        <v>4.7300000000000004</v>
      </c>
      <c r="G44" s="38">
        <f>E44*F44</f>
        <v>79937</v>
      </c>
      <c r="H44" s="42" t="s">
        <v>83</v>
      </c>
      <c r="J44" s="43"/>
    </row>
    <row r="45" spans="1:17" ht="100.5" customHeight="1" x14ac:dyDescent="0.3">
      <c r="A45" s="39">
        <v>32</v>
      </c>
      <c r="B45" s="34">
        <v>467577</v>
      </c>
      <c r="C45" s="46" t="s">
        <v>65</v>
      </c>
      <c r="D45" s="36" t="s">
        <v>32</v>
      </c>
      <c r="E45" s="37">
        <f>P45</f>
        <v>10768</v>
      </c>
      <c r="F45" s="38">
        <v>19.600000000000001</v>
      </c>
      <c r="G45" s="38">
        <f t="shared" si="0"/>
        <v>211052.80000000002</v>
      </c>
      <c r="H45" s="42" t="s">
        <v>82</v>
      </c>
      <c r="J45" s="61">
        <f>E45+E46</f>
        <v>14355</v>
      </c>
      <c r="M45" s="40">
        <f>G45+G46</f>
        <v>281358</v>
      </c>
      <c r="N45" s="41">
        <v>14355</v>
      </c>
      <c r="O45" s="41">
        <v>3587</v>
      </c>
      <c r="P45" s="41">
        <f>N45-O45</f>
        <v>10768</v>
      </c>
      <c r="Q45" s="41">
        <f>O45+P45</f>
        <v>14355</v>
      </c>
    </row>
    <row r="46" spans="1:17" ht="100.5" customHeight="1" x14ac:dyDescent="0.3">
      <c r="A46" s="39">
        <v>32</v>
      </c>
      <c r="B46" s="34">
        <v>467577</v>
      </c>
      <c r="C46" s="46" t="s">
        <v>65</v>
      </c>
      <c r="D46" s="36" t="s">
        <v>86</v>
      </c>
      <c r="E46" s="37">
        <f>O45</f>
        <v>3587</v>
      </c>
      <c r="F46" s="38">
        <v>19.600000000000001</v>
      </c>
      <c r="G46" s="38">
        <f>E46*F46</f>
        <v>70305.200000000012</v>
      </c>
      <c r="H46" s="42" t="s">
        <v>83</v>
      </c>
      <c r="J46" s="43"/>
    </row>
    <row r="47" spans="1:17" ht="261" customHeight="1" x14ac:dyDescent="0.3">
      <c r="A47" s="39">
        <v>33</v>
      </c>
      <c r="B47" s="34">
        <v>447596</v>
      </c>
      <c r="C47" s="46" t="s">
        <v>66</v>
      </c>
      <c r="D47" s="36" t="s">
        <v>13</v>
      </c>
      <c r="E47" s="37">
        <f>P47</f>
        <v>30308</v>
      </c>
      <c r="F47" s="38">
        <v>17.43</v>
      </c>
      <c r="G47" s="38">
        <f t="shared" si="0"/>
        <v>528268.43999999994</v>
      </c>
      <c r="H47" s="42" t="s">
        <v>82</v>
      </c>
      <c r="J47" s="61">
        <f>E47+E48</f>
        <v>34808</v>
      </c>
      <c r="M47" s="40">
        <f>G47+G48</f>
        <v>606703.43999999994</v>
      </c>
      <c r="N47" s="52">
        <v>34808</v>
      </c>
      <c r="O47" s="52">
        <v>4500</v>
      </c>
      <c r="P47" s="52">
        <f>N47-O47</f>
        <v>30308</v>
      </c>
      <c r="Q47" s="52">
        <f>O47+P47</f>
        <v>34808</v>
      </c>
    </row>
    <row r="48" spans="1:17" ht="264" customHeight="1" x14ac:dyDescent="0.3">
      <c r="A48" s="39">
        <v>33</v>
      </c>
      <c r="B48" s="34">
        <v>447596</v>
      </c>
      <c r="C48" s="46" t="s">
        <v>66</v>
      </c>
      <c r="D48" s="36" t="s">
        <v>13</v>
      </c>
      <c r="E48" s="37">
        <f>O47</f>
        <v>4500</v>
      </c>
      <c r="F48" s="38">
        <v>17.43</v>
      </c>
      <c r="G48" s="38">
        <f>E48*F48</f>
        <v>78435</v>
      </c>
      <c r="H48" s="42" t="s">
        <v>83</v>
      </c>
      <c r="J48" s="43"/>
    </row>
    <row r="49" spans="1:17" ht="126" customHeight="1" x14ac:dyDescent="0.3">
      <c r="A49" s="39">
        <v>34</v>
      </c>
      <c r="B49" s="34">
        <v>463861</v>
      </c>
      <c r="C49" s="53" t="s">
        <v>67</v>
      </c>
      <c r="D49" s="49" t="s">
        <v>13</v>
      </c>
      <c r="E49" s="55">
        <f>P49</f>
        <v>3231</v>
      </c>
      <c r="F49" s="38">
        <v>24.18</v>
      </c>
      <c r="G49" s="38">
        <f t="shared" si="0"/>
        <v>78125.58</v>
      </c>
      <c r="H49" s="42" t="s">
        <v>82</v>
      </c>
      <c r="J49" s="61">
        <f>E49+E50</f>
        <v>4306</v>
      </c>
      <c r="M49" s="40">
        <f>G49+G50</f>
        <v>104119.08</v>
      </c>
      <c r="N49" s="41">
        <v>4306</v>
      </c>
      <c r="O49" s="41">
        <v>1075</v>
      </c>
      <c r="P49" s="41">
        <f>N49-O49</f>
        <v>3231</v>
      </c>
      <c r="Q49" s="41">
        <f>O49+P49</f>
        <v>4306</v>
      </c>
    </row>
    <row r="50" spans="1:17" ht="131.25" customHeight="1" x14ac:dyDescent="0.3">
      <c r="A50" s="39">
        <v>34</v>
      </c>
      <c r="B50" s="34">
        <v>463861</v>
      </c>
      <c r="C50" s="53" t="s">
        <v>67</v>
      </c>
      <c r="D50" s="49" t="s">
        <v>13</v>
      </c>
      <c r="E50" s="37">
        <f>O49</f>
        <v>1075</v>
      </c>
      <c r="F50" s="38">
        <v>24.18</v>
      </c>
      <c r="G50" s="38">
        <f>E50*F50</f>
        <v>25993.5</v>
      </c>
      <c r="H50" s="42" t="s">
        <v>83</v>
      </c>
      <c r="J50" s="43"/>
    </row>
    <row r="51" spans="1:17" ht="94.5" customHeight="1" x14ac:dyDescent="0.3">
      <c r="A51" s="1">
        <v>35</v>
      </c>
      <c r="B51" s="2">
        <v>463754</v>
      </c>
      <c r="C51" s="16" t="s">
        <v>68</v>
      </c>
      <c r="D51" s="15" t="s">
        <v>13</v>
      </c>
      <c r="E51" s="7">
        <v>3589</v>
      </c>
      <c r="F51" s="22">
        <v>4.41</v>
      </c>
      <c r="G51" s="22">
        <f t="shared" si="0"/>
        <v>15827.49</v>
      </c>
      <c r="H51" s="62" t="s">
        <v>85</v>
      </c>
      <c r="J51" s="43"/>
    </row>
    <row r="52" spans="1:17" ht="92.25" customHeight="1" x14ac:dyDescent="0.3">
      <c r="A52" s="1">
        <v>36</v>
      </c>
      <c r="B52" s="2">
        <v>463767</v>
      </c>
      <c r="C52" s="29" t="s">
        <v>69</v>
      </c>
      <c r="D52" s="20" t="s">
        <v>13</v>
      </c>
      <c r="E52" s="12">
        <v>130</v>
      </c>
      <c r="F52" s="22">
        <v>3.29</v>
      </c>
      <c r="G52" s="22">
        <f t="shared" si="0"/>
        <v>427.7</v>
      </c>
      <c r="H52" s="62" t="s">
        <v>85</v>
      </c>
      <c r="J52" s="43"/>
    </row>
    <row r="53" spans="1:17" ht="88.5" customHeight="1" x14ac:dyDescent="0.3">
      <c r="A53" s="1">
        <v>37</v>
      </c>
      <c r="B53" s="2">
        <v>463806</v>
      </c>
      <c r="C53" s="29" t="s">
        <v>70</v>
      </c>
      <c r="D53" s="20" t="s">
        <v>13</v>
      </c>
      <c r="E53" s="11">
        <v>5220</v>
      </c>
      <c r="F53" s="22">
        <v>7.64</v>
      </c>
      <c r="G53" s="22">
        <f t="shared" si="0"/>
        <v>39880.799999999996</v>
      </c>
      <c r="H53" s="62" t="s">
        <v>85</v>
      </c>
      <c r="J53" s="43"/>
    </row>
    <row r="54" spans="1:17" ht="112.5" customHeight="1" x14ac:dyDescent="0.3">
      <c r="A54" s="39">
        <v>38</v>
      </c>
      <c r="B54" s="34">
        <v>460385</v>
      </c>
      <c r="C54" s="53" t="s">
        <v>71</v>
      </c>
      <c r="D54" s="49" t="s">
        <v>13</v>
      </c>
      <c r="E54" s="56">
        <f>P54</f>
        <v>15438</v>
      </c>
      <c r="F54" s="38">
        <v>18.38</v>
      </c>
      <c r="G54" s="38">
        <f t="shared" si="0"/>
        <v>283750.44</v>
      </c>
      <c r="H54" s="42" t="s">
        <v>82</v>
      </c>
      <c r="J54" s="61">
        <f>E54+E55</f>
        <v>19738</v>
      </c>
      <c r="M54" s="40">
        <f>G54+G55</f>
        <v>362784.44</v>
      </c>
      <c r="N54" s="41">
        <v>19738</v>
      </c>
      <c r="O54" s="52">
        <v>4300</v>
      </c>
      <c r="P54" s="41">
        <f>N54-O54</f>
        <v>15438</v>
      </c>
      <c r="Q54" s="41">
        <f>O54+P54</f>
        <v>19738</v>
      </c>
    </row>
    <row r="55" spans="1:17" ht="107.25" customHeight="1" x14ac:dyDescent="0.3">
      <c r="A55" s="39">
        <v>38</v>
      </c>
      <c r="B55" s="34">
        <v>460385</v>
      </c>
      <c r="C55" s="53" t="s">
        <v>71</v>
      </c>
      <c r="D55" s="49" t="s">
        <v>13</v>
      </c>
      <c r="E55" s="56">
        <f>O54</f>
        <v>4300</v>
      </c>
      <c r="F55" s="38">
        <v>18.38</v>
      </c>
      <c r="G55" s="38">
        <f t="shared" si="0"/>
        <v>79034</v>
      </c>
      <c r="H55" s="42" t="s">
        <v>83</v>
      </c>
      <c r="J55" s="43"/>
    </row>
    <row r="56" spans="1:17" ht="128.25" customHeight="1" x14ac:dyDescent="0.3">
      <c r="A56" s="39">
        <v>39</v>
      </c>
      <c r="B56" s="34">
        <v>476817</v>
      </c>
      <c r="C56" s="53" t="s">
        <v>72</v>
      </c>
      <c r="D56" s="49" t="s">
        <v>13</v>
      </c>
      <c r="E56" s="55">
        <f>P56</f>
        <v>4845</v>
      </c>
      <c r="F56" s="38">
        <v>17.86</v>
      </c>
      <c r="G56" s="38">
        <f t="shared" si="0"/>
        <v>86531.7</v>
      </c>
      <c r="H56" s="42" t="s">
        <v>87</v>
      </c>
      <c r="J56" s="61">
        <f>E56+E57</f>
        <v>6460</v>
      </c>
      <c r="M56" s="40">
        <f>G56+G57</f>
        <v>115375.59999999999</v>
      </c>
      <c r="N56" s="41">
        <v>6460</v>
      </c>
      <c r="O56" s="41">
        <f>N56/4</f>
        <v>1615</v>
      </c>
      <c r="P56" s="41">
        <f>N56-O56</f>
        <v>4845</v>
      </c>
      <c r="Q56" s="41">
        <f>O56+P56</f>
        <v>6460</v>
      </c>
    </row>
    <row r="57" spans="1:17" ht="137.25" customHeight="1" x14ac:dyDescent="0.3">
      <c r="A57" s="39">
        <v>39</v>
      </c>
      <c r="B57" s="34">
        <v>476817</v>
      </c>
      <c r="C57" s="53" t="s">
        <v>72</v>
      </c>
      <c r="D57" s="49" t="s">
        <v>13</v>
      </c>
      <c r="E57" s="57">
        <f>O56</f>
        <v>1615</v>
      </c>
      <c r="F57" s="58">
        <v>17.86</v>
      </c>
      <c r="G57" s="59">
        <f>E57*F57</f>
        <v>28843.899999999998</v>
      </c>
      <c r="H57" s="64" t="s">
        <v>83</v>
      </c>
      <c r="J57" s="43"/>
    </row>
    <row r="58" spans="1:17" ht="15.75" customHeight="1" x14ac:dyDescent="0.3">
      <c r="A58" s="314" t="s">
        <v>88</v>
      </c>
      <c r="B58" s="315"/>
      <c r="C58" s="315"/>
      <c r="D58" s="315"/>
      <c r="E58" s="315"/>
      <c r="F58" s="316"/>
      <c r="G58" s="317">
        <f>SUM(G2:G57)</f>
        <v>4887457.5500000007</v>
      </c>
      <c r="H58" s="318"/>
    </row>
    <row r="60" spans="1:17" x14ac:dyDescent="0.3">
      <c r="G60" s="24"/>
      <c r="H60" s="83">
        <f>G58-'Média Geral'!L48</f>
        <v>-1406153.5899999989</v>
      </c>
    </row>
  </sheetData>
  <mergeCells count="2">
    <mergeCell ref="A58:F58"/>
    <mergeCell ref="G58:H58"/>
  </mergeCells>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opLeftCell="A9" zoomScale="80" zoomScaleNormal="80" workbookViewId="0">
      <selection activeCell="E10" sqref="E10"/>
    </sheetView>
  </sheetViews>
  <sheetFormatPr defaultRowHeight="14.4" x14ac:dyDescent="0.3"/>
  <cols>
    <col min="1" max="1" width="8.88671875" style="84" customWidth="1"/>
    <col min="2" max="2" width="8.88671875" style="84"/>
    <col min="3" max="3" width="31.44140625" style="84" customWidth="1"/>
    <col min="4" max="5" width="8.88671875" style="84"/>
    <col min="6" max="6" width="13.44140625" style="84" customWidth="1"/>
    <col min="7" max="7" width="20.5546875" style="84" customWidth="1"/>
    <col min="8" max="8" width="21.5546875" style="84" customWidth="1"/>
    <col min="10" max="10" width="17.5546875" customWidth="1"/>
    <col min="12" max="12" width="8.88671875" style="89"/>
  </cols>
  <sheetData>
    <row r="1" spans="1:15" x14ac:dyDescent="0.3">
      <c r="A1" s="319" t="s">
        <v>108</v>
      </c>
      <c r="B1" s="319"/>
      <c r="C1" s="319"/>
      <c r="D1" s="319"/>
      <c r="E1" s="319"/>
      <c r="F1" s="319"/>
      <c r="G1" s="319"/>
      <c r="H1" s="319"/>
    </row>
    <row r="2" spans="1:15" ht="33.75" customHeight="1" x14ac:dyDescent="0.3">
      <c r="A2" s="120" t="s">
        <v>0</v>
      </c>
      <c r="B2" s="120" t="s">
        <v>3</v>
      </c>
      <c r="C2" s="120" t="s">
        <v>1</v>
      </c>
      <c r="D2" s="120" t="s">
        <v>2</v>
      </c>
      <c r="E2" s="120" t="s">
        <v>4</v>
      </c>
      <c r="F2" s="121" t="s">
        <v>8</v>
      </c>
      <c r="G2" s="121" t="s">
        <v>9</v>
      </c>
      <c r="H2" s="120" t="s">
        <v>81</v>
      </c>
    </row>
    <row r="3" spans="1:15" ht="162.75" customHeight="1" x14ac:dyDescent="0.3">
      <c r="A3" s="1">
        <v>27</v>
      </c>
      <c r="B3" s="3">
        <v>447393</v>
      </c>
      <c r="C3" s="16" t="s">
        <v>60</v>
      </c>
      <c r="D3" s="107" t="s">
        <v>13</v>
      </c>
      <c r="E3" s="108">
        <f>N3</f>
        <v>24245</v>
      </c>
      <c r="F3" s="22">
        <v>26.32</v>
      </c>
      <c r="G3" s="22">
        <f t="shared" ref="G3:G9" si="0">E3*F3</f>
        <v>638128.4</v>
      </c>
      <c r="H3" s="1" t="s">
        <v>104</v>
      </c>
      <c r="J3" s="24">
        <f>G3+G4</f>
        <v>717878</v>
      </c>
      <c r="L3" s="81">
        <v>27275</v>
      </c>
      <c r="M3" s="81">
        <v>3030</v>
      </c>
      <c r="N3" s="80">
        <f>L3-M3</f>
        <v>24245</v>
      </c>
      <c r="O3" s="81">
        <f>M3+N3</f>
        <v>27275</v>
      </c>
    </row>
    <row r="4" spans="1:15" ht="171.75" customHeight="1" x14ac:dyDescent="0.3">
      <c r="A4" s="1">
        <v>27</v>
      </c>
      <c r="B4" s="3">
        <v>447393</v>
      </c>
      <c r="C4" s="16" t="s">
        <v>60</v>
      </c>
      <c r="D4" s="107" t="s">
        <v>13</v>
      </c>
      <c r="E4" s="108">
        <f>M3</f>
        <v>3030</v>
      </c>
      <c r="F4" s="22">
        <v>26.32</v>
      </c>
      <c r="G4" s="22">
        <f>E4*F4</f>
        <v>79749.600000000006</v>
      </c>
      <c r="H4" s="111" t="s">
        <v>105</v>
      </c>
    </row>
    <row r="5" spans="1:15" ht="288.75" customHeight="1" x14ac:dyDescent="0.3">
      <c r="A5" s="1">
        <v>33</v>
      </c>
      <c r="B5" s="2">
        <v>447596</v>
      </c>
      <c r="C5" s="16" t="s">
        <v>66</v>
      </c>
      <c r="D5" s="107" t="s">
        <v>13</v>
      </c>
      <c r="E5" s="108">
        <v>30308</v>
      </c>
      <c r="F5" s="22">
        <v>17.43</v>
      </c>
      <c r="G5" s="22">
        <f t="shared" si="0"/>
        <v>528268.43999999994</v>
      </c>
      <c r="H5" s="1" t="s">
        <v>104</v>
      </c>
      <c r="J5" s="24">
        <f>G5+G6</f>
        <v>606703.43999999994</v>
      </c>
      <c r="L5" s="81">
        <v>34808</v>
      </c>
      <c r="M5" s="81">
        <v>4550</v>
      </c>
      <c r="N5" s="80">
        <f>L5-M5</f>
        <v>30258</v>
      </c>
      <c r="O5" s="80">
        <f>M5+N5</f>
        <v>34808</v>
      </c>
    </row>
    <row r="6" spans="1:15" ht="288.75" customHeight="1" x14ac:dyDescent="0.3">
      <c r="A6" s="1">
        <v>33</v>
      </c>
      <c r="B6" s="2">
        <v>447596</v>
      </c>
      <c r="C6" s="16" t="s">
        <v>66</v>
      </c>
      <c r="D6" s="107" t="s">
        <v>13</v>
      </c>
      <c r="E6" s="108">
        <v>4500</v>
      </c>
      <c r="F6" s="22">
        <v>17.43</v>
      </c>
      <c r="G6" s="22">
        <f>E6*F6</f>
        <v>78435</v>
      </c>
      <c r="H6" s="111" t="s">
        <v>105</v>
      </c>
    </row>
    <row r="7" spans="1:15" ht="180.75" customHeight="1" x14ac:dyDescent="0.3">
      <c r="A7" s="1">
        <v>28</v>
      </c>
      <c r="B7" s="2">
        <v>449723</v>
      </c>
      <c r="C7" s="28" t="s">
        <v>61</v>
      </c>
      <c r="D7" s="107" t="s">
        <v>13</v>
      </c>
      <c r="E7" s="108">
        <v>16241</v>
      </c>
      <c r="F7" s="22">
        <v>30.53</v>
      </c>
      <c r="G7" s="22">
        <f t="shared" si="0"/>
        <v>495837.73000000004</v>
      </c>
      <c r="H7" s="1" t="s">
        <v>104</v>
      </c>
      <c r="J7" s="24">
        <f>G7+G8</f>
        <v>575215.73</v>
      </c>
      <c r="L7" s="81">
        <v>18841</v>
      </c>
      <c r="M7" s="81">
        <v>2600</v>
      </c>
      <c r="N7" s="80">
        <f>L7-M7</f>
        <v>16241</v>
      </c>
      <c r="O7" s="80">
        <f>M7+N7</f>
        <v>18841</v>
      </c>
    </row>
    <row r="8" spans="1:15" ht="180.75" customHeight="1" x14ac:dyDescent="0.3">
      <c r="A8" s="1">
        <v>28</v>
      </c>
      <c r="B8" s="2">
        <v>449723</v>
      </c>
      <c r="C8" s="28" t="s">
        <v>61</v>
      </c>
      <c r="D8" s="107" t="s">
        <v>13</v>
      </c>
      <c r="E8" s="108">
        <f>M7</f>
        <v>2600</v>
      </c>
      <c r="F8" s="22">
        <v>30.53</v>
      </c>
      <c r="G8" s="22">
        <f>E8*F8</f>
        <v>79378</v>
      </c>
      <c r="H8" s="111" t="s">
        <v>105</v>
      </c>
    </row>
    <row r="9" spans="1:15" ht="166.5" customHeight="1" x14ac:dyDescent="0.3">
      <c r="A9" s="1">
        <v>31</v>
      </c>
      <c r="B9" s="2">
        <v>449007</v>
      </c>
      <c r="C9" s="28" t="s">
        <v>64</v>
      </c>
      <c r="D9" s="107" t="s">
        <v>31</v>
      </c>
      <c r="E9" s="108">
        <f>N9</f>
        <v>69230</v>
      </c>
      <c r="F9" s="22">
        <v>4.7300000000000004</v>
      </c>
      <c r="G9" s="22">
        <f t="shared" si="0"/>
        <v>327457.90000000002</v>
      </c>
      <c r="H9" s="1" t="s">
        <v>104</v>
      </c>
      <c r="J9" s="24">
        <f>G9+G10</f>
        <v>407394.9</v>
      </c>
      <c r="L9" s="81">
        <v>86130</v>
      </c>
      <c r="M9" s="81">
        <v>16900</v>
      </c>
      <c r="N9" s="80">
        <f>L9-M9</f>
        <v>69230</v>
      </c>
      <c r="O9" s="80">
        <f>M9+N9</f>
        <v>86130</v>
      </c>
    </row>
    <row r="10" spans="1:15" ht="166.5" customHeight="1" x14ac:dyDescent="0.3">
      <c r="A10" s="1">
        <v>31</v>
      </c>
      <c r="B10" s="1">
        <v>449007</v>
      </c>
      <c r="C10" s="29" t="s">
        <v>64</v>
      </c>
      <c r="D10" s="111" t="s">
        <v>31</v>
      </c>
      <c r="E10" s="138">
        <f>M9</f>
        <v>16900</v>
      </c>
      <c r="F10" s="139">
        <v>4.7300000000000004</v>
      </c>
      <c r="G10" s="139">
        <f>E10*F10</f>
        <v>79937</v>
      </c>
      <c r="H10" s="111" t="s">
        <v>105</v>
      </c>
      <c r="J10" s="24"/>
    </row>
    <row r="11" spans="1:15" x14ac:dyDescent="0.3">
      <c r="A11" s="320" t="s">
        <v>137</v>
      </c>
      <c r="B11" s="320"/>
      <c r="C11" s="320"/>
      <c r="D11" s="320"/>
      <c r="E11" s="320"/>
      <c r="F11" s="320"/>
      <c r="G11" s="124">
        <f>SUM(G3:G10)</f>
        <v>2307192.0699999998</v>
      </c>
      <c r="H11" s="124"/>
      <c r="J11" s="24"/>
    </row>
    <row r="12" spans="1:15" x14ac:dyDescent="0.3">
      <c r="G12" s="113"/>
    </row>
  </sheetData>
  <mergeCells count="2">
    <mergeCell ref="A1:H1"/>
    <mergeCell ref="A11:F11"/>
  </mergeCells>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zoomScale="80" zoomScaleNormal="80" workbookViewId="0">
      <selection activeCell="M6" sqref="M6"/>
    </sheetView>
  </sheetViews>
  <sheetFormatPr defaultRowHeight="14.4" x14ac:dyDescent="0.3"/>
  <cols>
    <col min="1" max="2" width="8.88671875" style="84"/>
    <col min="3" max="3" width="33.5546875" style="84" customWidth="1"/>
    <col min="4" max="5" width="8.88671875" style="84"/>
    <col min="6" max="6" width="14.33203125" style="84" customWidth="1"/>
    <col min="7" max="7" width="21.33203125" style="84" customWidth="1"/>
    <col min="8" max="8" width="21.6640625" style="84" bestFit="1" customWidth="1"/>
  </cols>
  <sheetData>
    <row r="1" spans="1:17" x14ac:dyDescent="0.3">
      <c r="A1" s="321" t="s">
        <v>121</v>
      </c>
      <c r="B1" s="321"/>
      <c r="C1" s="321"/>
      <c r="D1" s="321"/>
      <c r="E1" s="321"/>
      <c r="F1" s="321"/>
      <c r="G1" s="321"/>
      <c r="H1" s="321"/>
    </row>
    <row r="2" spans="1:17" ht="29.25" customHeight="1" x14ac:dyDescent="0.3">
      <c r="A2" s="120" t="s">
        <v>0</v>
      </c>
      <c r="B2" s="120" t="s">
        <v>3</v>
      </c>
      <c r="C2" s="120" t="s">
        <v>1</v>
      </c>
      <c r="D2" s="120" t="s">
        <v>2</v>
      </c>
      <c r="E2" s="120" t="s">
        <v>4</v>
      </c>
      <c r="F2" s="121" t="s">
        <v>8</v>
      </c>
      <c r="G2" s="121" t="s">
        <v>9</v>
      </c>
      <c r="H2" s="126" t="s">
        <v>119</v>
      </c>
    </row>
    <row r="3" spans="1:17" ht="111.75" customHeight="1" x14ac:dyDescent="0.3">
      <c r="A3" s="1">
        <v>34</v>
      </c>
      <c r="B3" s="2">
        <v>463861</v>
      </c>
      <c r="C3" s="29" t="s">
        <v>67</v>
      </c>
      <c r="D3" s="20" t="s">
        <v>13</v>
      </c>
      <c r="E3" s="11">
        <v>4306</v>
      </c>
      <c r="F3" s="21">
        <v>24.18</v>
      </c>
      <c r="G3" s="22">
        <f>E3*F3</f>
        <v>104119.08</v>
      </c>
      <c r="H3" s="1" t="s">
        <v>120</v>
      </c>
      <c r="L3" s="325" t="s">
        <v>106</v>
      </c>
      <c r="M3" s="325"/>
      <c r="N3" s="325"/>
      <c r="O3" s="325"/>
      <c r="P3" s="325"/>
      <c r="Q3" s="325"/>
    </row>
    <row r="4" spans="1:17" ht="86.25" customHeight="1" x14ac:dyDescent="0.3">
      <c r="A4" s="1">
        <v>35</v>
      </c>
      <c r="B4" s="2">
        <v>463754</v>
      </c>
      <c r="C4" s="17" t="s">
        <v>68</v>
      </c>
      <c r="D4" s="15" t="s">
        <v>13</v>
      </c>
      <c r="E4" s="7">
        <v>3589</v>
      </c>
      <c r="F4" s="21">
        <v>4.41</v>
      </c>
      <c r="G4" s="22">
        <f t="shared" ref="G4:G6" si="0">E4*F4</f>
        <v>15827.49</v>
      </c>
      <c r="H4" s="1" t="s">
        <v>120</v>
      </c>
    </row>
    <row r="5" spans="1:17" ht="92.25" customHeight="1" x14ac:dyDescent="0.3">
      <c r="A5" s="1">
        <v>36</v>
      </c>
      <c r="B5" s="2">
        <v>463767</v>
      </c>
      <c r="C5" s="68" t="s">
        <v>69</v>
      </c>
      <c r="D5" s="20" t="s">
        <v>13</v>
      </c>
      <c r="E5" s="12">
        <v>130</v>
      </c>
      <c r="F5" s="21">
        <v>3.29</v>
      </c>
      <c r="G5" s="22">
        <f t="shared" si="0"/>
        <v>427.7</v>
      </c>
      <c r="H5" s="1" t="s">
        <v>120</v>
      </c>
    </row>
    <row r="6" spans="1:17" ht="84.75" customHeight="1" x14ac:dyDescent="0.3">
      <c r="A6" s="1">
        <v>37</v>
      </c>
      <c r="B6" s="2">
        <v>463806</v>
      </c>
      <c r="C6" s="19" t="s">
        <v>70</v>
      </c>
      <c r="D6" s="20" t="s">
        <v>13</v>
      </c>
      <c r="E6" s="11">
        <v>5220</v>
      </c>
      <c r="F6" s="21">
        <v>7.64</v>
      </c>
      <c r="G6" s="22">
        <f t="shared" si="0"/>
        <v>39880.799999999996</v>
      </c>
      <c r="H6" s="1" t="s">
        <v>120</v>
      </c>
    </row>
    <row r="7" spans="1:17" x14ac:dyDescent="0.3">
      <c r="A7" s="322" t="s">
        <v>136</v>
      </c>
      <c r="B7" s="323"/>
      <c r="C7" s="323"/>
      <c r="D7" s="323"/>
      <c r="E7" s="323"/>
      <c r="F7" s="324"/>
      <c r="G7" s="136">
        <f>SUM(G3:G6)</f>
        <v>160255.07</v>
      </c>
      <c r="H7" s="137"/>
    </row>
    <row r="8" spans="1:17" x14ac:dyDescent="0.3">
      <c r="G8" s="113"/>
    </row>
    <row r="9" spans="1:17" x14ac:dyDescent="0.3">
      <c r="G9" s="113"/>
    </row>
  </sheetData>
  <mergeCells count="3">
    <mergeCell ref="A1:H1"/>
    <mergeCell ref="A7:F7"/>
    <mergeCell ref="L3:Q3"/>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zoomScale="80" zoomScaleNormal="80" workbookViewId="0">
      <selection activeCell="L9" sqref="L9"/>
    </sheetView>
  </sheetViews>
  <sheetFormatPr defaultRowHeight="14.4" x14ac:dyDescent="0.3"/>
  <cols>
    <col min="1" max="2" width="8.88671875" style="84"/>
    <col min="3" max="3" width="34.44140625" style="84" customWidth="1"/>
    <col min="4" max="6" width="8.88671875" style="132"/>
    <col min="7" max="7" width="18.6640625" style="132" customWidth="1"/>
    <col min="8" max="8" width="21" style="132" customWidth="1"/>
  </cols>
  <sheetData>
    <row r="1" spans="1:8" x14ac:dyDescent="0.3">
      <c r="A1" s="321" t="s">
        <v>134</v>
      </c>
      <c r="B1" s="321"/>
      <c r="C1" s="321"/>
      <c r="D1" s="321"/>
      <c r="E1" s="321"/>
      <c r="F1" s="321"/>
      <c r="G1" s="321"/>
      <c r="H1" s="321"/>
    </row>
    <row r="2" spans="1:8" ht="38.25" customHeight="1" x14ac:dyDescent="0.3">
      <c r="A2" s="120" t="s">
        <v>0</v>
      </c>
      <c r="B2" s="120" t="s">
        <v>3</v>
      </c>
      <c r="C2" s="120" t="s">
        <v>1</v>
      </c>
      <c r="D2" s="120" t="s">
        <v>2</v>
      </c>
      <c r="E2" s="120" t="s">
        <v>4</v>
      </c>
      <c r="F2" s="121" t="s">
        <v>8</v>
      </c>
      <c r="G2" s="121" t="s">
        <v>9</v>
      </c>
      <c r="H2" s="131" t="s">
        <v>119</v>
      </c>
    </row>
    <row r="3" spans="1:8" ht="168" customHeight="1" x14ac:dyDescent="0.3">
      <c r="A3" s="1">
        <v>16</v>
      </c>
      <c r="B3" s="2">
        <v>463937</v>
      </c>
      <c r="C3" s="16" t="s">
        <v>49</v>
      </c>
      <c r="D3" s="107" t="s">
        <v>24</v>
      </c>
      <c r="E3" s="108">
        <v>28710</v>
      </c>
      <c r="F3" s="21">
        <v>0.81</v>
      </c>
      <c r="G3" s="22">
        <f>E3*F3</f>
        <v>23255.100000000002</v>
      </c>
      <c r="H3" s="1" t="s">
        <v>120</v>
      </c>
    </row>
    <row r="4" spans="1:8" ht="179.25" customHeight="1" x14ac:dyDescent="0.3">
      <c r="A4" s="1">
        <v>17</v>
      </c>
      <c r="B4" s="2">
        <v>463891</v>
      </c>
      <c r="C4" s="16" t="s">
        <v>50</v>
      </c>
      <c r="D4" s="107" t="s">
        <v>24</v>
      </c>
      <c r="E4" s="108">
        <v>25121</v>
      </c>
      <c r="F4" s="21">
        <v>1.26</v>
      </c>
      <c r="G4" s="22">
        <f t="shared" ref="G4:G9" si="0">E4*F4</f>
        <v>31652.46</v>
      </c>
      <c r="H4" s="1" t="s">
        <v>120</v>
      </c>
    </row>
    <row r="5" spans="1:8" ht="168.75" customHeight="1" x14ac:dyDescent="0.3">
      <c r="A5" s="1">
        <v>19</v>
      </c>
      <c r="B5" s="2">
        <v>459670</v>
      </c>
      <c r="C5" s="16" t="s">
        <v>52</v>
      </c>
      <c r="D5" s="107" t="s">
        <v>26</v>
      </c>
      <c r="E5" s="108">
        <v>21110</v>
      </c>
      <c r="F5" s="21">
        <v>2.48</v>
      </c>
      <c r="G5" s="22">
        <f t="shared" si="0"/>
        <v>52352.800000000003</v>
      </c>
      <c r="H5" s="1" t="s">
        <v>120</v>
      </c>
    </row>
    <row r="6" spans="1:8" ht="183" customHeight="1" x14ac:dyDescent="0.3">
      <c r="A6" s="1">
        <v>21</v>
      </c>
      <c r="B6" s="2">
        <v>464012</v>
      </c>
      <c r="C6" s="17" t="s">
        <v>54</v>
      </c>
      <c r="D6" s="107" t="s">
        <v>27</v>
      </c>
      <c r="E6" s="108">
        <v>4019</v>
      </c>
      <c r="F6" s="21">
        <v>7.27</v>
      </c>
      <c r="G6" s="22">
        <f t="shared" si="0"/>
        <v>29218.129999999997</v>
      </c>
      <c r="H6" s="1" t="s">
        <v>120</v>
      </c>
    </row>
    <row r="7" spans="1:8" ht="71.25" customHeight="1" x14ac:dyDescent="0.3">
      <c r="A7" s="1">
        <v>23</v>
      </c>
      <c r="B7" s="2">
        <v>463692</v>
      </c>
      <c r="C7" s="16" t="s">
        <v>56</v>
      </c>
      <c r="D7" s="107" t="s">
        <v>28</v>
      </c>
      <c r="E7" s="108">
        <v>5583</v>
      </c>
      <c r="F7" s="22">
        <v>7.38</v>
      </c>
      <c r="G7" s="22">
        <f>E7*F7</f>
        <v>41202.54</v>
      </c>
      <c r="H7" s="1" t="s">
        <v>120</v>
      </c>
    </row>
    <row r="8" spans="1:8" ht="75" customHeight="1" x14ac:dyDescent="0.3">
      <c r="A8" s="1">
        <v>25</v>
      </c>
      <c r="B8" s="2">
        <v>461092</v>
      </c>
      <c r="C8" s="17" t="s">
        <v>58</v>
      </c>
      <c r="D8" s="107" t="s">
        <v>13</v>
      </c>
      <c r="E8" s="108">
        <v>5024</v>
      </c>
      <c r="F8" s="21">
        <v>1.24</v>
      </c>
      <c r="G8" s="22">
        <f t="shared" si="0"/>
        <v>6229.76</v>
      </c>
      <c r="H8" s="1" t="s">
        <v>120</v>
      </c>
    </row>
    <row r="9" spans="1:8" ht="144.75" customHeight="1" x14ac:dyDescent="0.3">
      <c r="A9" s="1">
        <v>26</v>
      </c>
      <c r="B9" s="2">
        <v>217096</v>
      </c>
      <c r="C9" s="17" t="s">
        <v>59</v>
      </c>
      <c r="D9" s="107" t="s">
        <v>30</v>
      </c>
      <c r="E9" s="108">
        <v>7178</v>
      </c>
      <c r="F9" s="21">
        <v>1.8</v>
      </c>
      <c r="G9" s="22">
        <f t="shared" si="0"/>
        <v>12920.4</v>
      </c>
      <c r="H9" s="1" t="s">
        <v>120</v>
      </c>
    </row>
    <row r="10" spans="1:8" x14ac:dyDescent="0.3">
      <c r="A10" s="320" t="s">
        <v>135</v>
      </c>
      <c r="B10" s="320"/>
      <c r="C10" s="320"/>
      <c r="D10" s="320"/>
      <c r="E10" s="320"/>
      <c r="F10" s="320"/>
      <c r="G10" s="134">
        <f>SUM(G3:G9)</f>
        <v>196831.19</v>
      </c>
      <c r="H10" s="135"/>
    </row>
    <row r="12" spans="1:8" x14ac:dyDescent="0.3">
      <c r="G12" s="133"/>
    </row>
  </sheetData>
  <mergeCells count="2">
    <mergeCell ref="A1:H1"/>
    <mergeCell ref="A10:F10"/>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zoomScale="80" zoomScaleNormal="80" workbookViewId="0">
      <pane ySplit="2" topLeftCell="A28" activePane="bottomLeft" state="frozen"/>
      <selection pane="bottomLeft" activeCell="K15" sqref="K15"/>
    </sheetView>
  </sheetViews>
  <sheetFormatPr defaultRowHeight="14.4" x14ac:dyDescent="0.3"/>
  <cols>
    <col min="1" max="1" width="8.88671875" style="84"/>
    <col min="2" max="2" width="12.109375" style="84" customWidth="1"/>
    <col min="3" max="3" width="39.44140625" style="84" customWidth="1"/>
    <col min="4" max="4" width="8.88671875" style="84"/>
    <col min="5" max="5" width="11.33203125" style="84" customWidth="1"/>
    <col min="6" max="6" width="13.33203125" style="84" customWidth="1"/>
    <col min="7" max="7" width="17.6640625" style="84" customWidth="1"/>
    <col min="8" max="8" width="22.88671875" style="115" customWidth="1"/>
    <col min="11" max="11" width="16.44140625" customWidth="1"/>
    <col min="12" max="12" width="15.88671875" customWidth="1"/>
    <col min="13" max="13" width="8.88671875" style="98"/>
    <col min="20" max="20" width="8.88671875" style="98"/>
  </cols>
  <sheetData>
    <row r="1" spans="1:20" x14ac:dyDescent="0.3">
      <c r="A1" s="321" t="s">
        <v>122</v>
      </c>
      <c r="B1" s="321"/>
      <c r="C1" s="321"/>
      <c r="D1" s="321"/>
      <c r="E1" s="321"/>
      <c r="F1" s="321"/>
      <c r="G1" s="321"/>
      <c r="H1" s="321"/>
      <c r="K1" s="103" t="s">
        <v>113</v>
      </c>
      <c r="L1" s="103" t="s">
        <v>114</v>
      </c>
      <c r="N1">
        <v>10</v>
      </c>
      <c r="P1" s="87">
        <v>0.25</v>
      </c>
      <c r="Q1" s="87">
        <v>0.75</v>
      </c>
    </row>
    <row r="2" spans="1:20" ht="36.75" customHeight="1" x14ac:dyDescent="0.3">
      <c r="A2" s="120" t="s">
        <v>0</v>
      </c>
      <c r="B2" s="120" t="s">
        <v>3</v>
      </c>
      <c r="C2" s="120" t="s">
        <v>1</v>
      </c>
      <c r="D2" s="120" t="s">
        <v>2</v>
      </c>
      <c r="E2" s="120" t="s">
        <v>4</v>
      </c>
      <c r="F2" s="121" t="s">
        <v>8</v>
      </c>
      <c r="G2" s="121" t="s">
        <v>9</v>
      </c>
      <c r="H2" s="123" t="s">
        <v>119</v>
      </c>
      <c r="K2" s="102">
        <f>G16</f>
        <v>704133.29999999993</v>
      </c>
      <c r="L2" s="102">
        <f>G34</f>
        <v>78194.12000000001</v>
      </c>
    </row>
    <row r="3" spans="1:20" ht="100.5" customHeight="1" x14ac:dyDescent="0.3">
      <c r="A3" s="2">
        <v>1</v>
      </c>
      <c r="B3" s="2">
        <v>463988</v>
      </c>
      <c r="C3" s="14" t="s">
        <v>35</v>
      </c>
      <c r="D3" s="107" t="s">
        <v>13</v>
      </c>
      <c r="E3" s="108">
        <f>Q3</f>
        <v>18088</v>
      </c>
      <c r="F3" s="22">
        <v>4.5999999999999996</v>
      </c>
      <c r="G3" s="22">
        <f>E3*F3</f>
        <v>83204.799999999988</v>
      </c>
      <c r="H3" s="111" t="s">
        <v>104</v>
      </c>
      <c r="K3" s="24"/>
      <c r="M3" s="104">
        <f>(O3*N$1)/100</f>
        <v>2009.7</v>
      </c>
      <c r="O3" s="99">
        <v>20097</v>
      </c>
      <c r="P3" s="99">
        <v>2009</v>
      </c>
      <c r="Q3" s="99">
        <f>O3-P3</f>
        <v>18088</v>
      </c>
      <c r="R3" s="99">
        <f t="shared" ref="R3:R15" si="0">P3+Q3</f>
        <v>20097</v>
      </c>
      <c r="T3" s="98">
        <f>(P3*100)/O3</f>
        <v>9.9965168930686179</v>
      </c>
    </row>
    <row r="4" spans="1:20" ht="117" customHeight="1" x14ac:dyDescent="0.3">
      <c r="A4" s="1">
        <v>2</v>
      </c>
      <c r="B4" s="3">
        <v>464553</v>
      </c>
      <c r="C4" s="16" t="s">
        <v>36</v>
      </c>
      <c r="D4" s="107" t="s">
        <v>13</v>
      </c>
      <c r="E4" s="108">
        <f t="shared" ref="E4:E15" si="1">Q4</f>
        <v>14535</v>
      </c>
      <c r="F4" s="22">
        <v>5.38</v>
      </c>
      <c r="G4" s="22">
        <f t="shared" ref="G4:G15" si="2">E4*F4</f>
        <v>78198.3</v>
      </c>
      <c r="H4" s="111" t="s">
        <v>104</v>
      </c>
      <c r="K4" s="24"/>
      <c r="M4" s="104">
        <f t="shared" ref="M4:M15" si="3">(O4*N$1)/100</f>
        <v>1614.9</v>
      </c>
      <c r="O4" s="99">
        <v>16149</v>
      </c>
      <c r="P4" s="99">
        <v>1614</v>
      </c>
      <c r="Q4" s="99">
        <f t="shared" ref="Q4:Q15" si="4">O4-P4</f>
        <v>14535</v>
      </c>
      <c r="R4" s="99">
        <f t="shared" si="0"/>
        <v>16149</v>
      </c>
      <c r="T4" s="98">
        <f>(P4*100)/O4</f>
        <v>9.9944268994984213</v>
      </c>
    </row>
    <row r="5" spans="1:20" ht="102.75" customHeight="1" x14ac:dyDescent="0.3">
      <c r="A5" s="1">
        <v>3</v>
      </c>
      <c r="B5" s="2">
        <v>458908</v>
      </c>
      <c r="C5" s="16" t="s">
        <v>37</v>
      </c>
      <c r="D5" s="107" t="s">
        <v>13</v>
      </c>
      <c r="E5" s="108">
        <f t="shared" si="1"/>
        <v>28262</v>
      </c>
      <c r="F5" s="22">
        <v>5.0199999999999996</v>
      </c>
      <c r="G5" s="22">
        <f t="shared" si="2"/>
        <v>141875.24</v>
      </c>
      <c r="H5" s="111" t="s">
        <v>104</v>
      </c>
      <c r="M5" s="104">
        <f t="shared" si="3"/>
        <v>3140.2</v>
      </c>
      <c r="O5" s="99">
        <v>31402</v>
      </c>
      <c r="P5" s="99">
        <v>3140</v>
      </c>
      <c r="Q5" s="99">
        <f t="shared" si="4"/>
        <v>28262</v>
      </c>
      <c r="R5" s="99">
        <f t="shared" si="0"/>
        <v>31402</v>
      </c>
      <c r="T5" s="98">
        <f t="shared" ref="T5:T15" si="5">(P5*100)/O5</f>
        <v>9.9993630978918535</v>
      </c>
    </row>
    <row r="6" spans="1:20" ht="122.25" customHeight="1" x14ac:dyDescent="0.3">
      <c r="A6" s="1">
        <v>4</v>
      </c>
      <c r="B6" s="2">
        <v>459077</v>
      </c>
      <c r="C6" s="16" t="s">
        <v>38</v>
      </c>
      <c r="D6" s="107" t="s">
        <v>14</v>
      </c>
      <c r="E6" s="108">
        <f t="shared" si="1"/>
        <v>1365</v>
      </c>
      <c r="F6" s="22">
        <v>9.14</v>
      </c>
      <c r="G6" s="22">
        <f t="shared" si="2"/>
        <v>12476.1</v>
      </c>
      <c r="H6" s="111" t="s">
        <v>104</v>
      </c>
      <c r="M6" s="104">
        <f t="shared" si="3"/>
        <v>151.6</v>
      </c>
      <c r="O6" s="100">
        <v>1516</v>
      </c>
      <c r="P6" s="100">
        <v>151</v>
      </c>
      <c r="Q6" s="99">
        <f t="shared" si="4"/>
        <v>1365</v>
      </c>
      <c r="R6" s="100">
        <f t="shared" si="0"/>
        <v>1516</v>
      </c>
      <c r="T6" s="98">
        <f t="shared" si="5"/>
        <v>9.9604221635883903</v>
      </c>
    </row>
    <row r="7" spans="1:20" ht="95.25" customHeight="1" x14ac:dyDescent="0.3">
      <c r="A7" s="1">
        <v>5</v>
      </c>
      <c r="B7" s="2">
        <v>460501</v>
      </c>
      <c r="C7" s="16" t="s">
        <v>39</v>
      </c>
      <c r="D7" s="107" t="s">
        <v>15</v>
      </c>
      <c r="E7" s="108">
        <f t="shared" si="1"/>
        <v>2065</v>
      </c>
      <c r="F7" s="22">
        <v>5.59</v>
      </c>
      <c r="G7" s="22">
        <f t="shared" si="2"/>
        <v>11543.35</v>
      </c>
      <c r="H7" s="111" t="s">
        <v>104</v>
      </c>
      <c r="M7" s="104">
        <f t="shared" si="3"/>
        <v>229.4</v>
      </c>
      <c r="O7" s="100">
        <v>2294</v>
      </c>
      <c r="P7" s="100">
        <v>229</v>
      </c>
      <c r="Q7" s="99">
        <f t="shared" si="4"/>
        <v>2065</v>
      </c>
      <c r="R7" s="100">
        <f t="shared" si="0"/>
        <v>2294</v>
      </c>
      <c r="T7" s="98">
        <f t="shared" si="5"/>
        <v>9.98256320836966</v>
      </c>
    </row>
    <row r="8" spans="1:20" ht="130.5" customHeight="1" x14ac:dyDescent="0.3">
      <c r="A8" s="1">
        <v>6</v>
      </c>
      <c r="B8" s="2">
        <v>458920</v>
      </c>
      <c r="C8" s="16" t="s">
        <v>40</v>
      </c>
      <c r="D8" s="107" t="s">
        <v>13</v>
      </c>
      <c r="E8" s="108">
        <f t="shared" si="1"/>
        <v>5490</v>
      </c>
      <c r="F8" s="22">
        <v>4.29</v>
      </c>
      <c r="G8" s="22">
        <f t="shared" si="2"/>
        <v>23552.1</v>
      </c>
      <c r="H8" s="111" t="s">
        <v>104</v>
      </c>
      <c r="M8" s="104">
        <f t="shared" si="3"/>
        <v>610</v>
      </c>
      <c r="O8" s="100">
        <v>6100</v>
      </c>
      <c r="P8" s="100">
        <v>610</v>
      </c>
      <c r="Q8" s="99">
        <f t="shared" si="4"/>
        <v>5490</v>
      </c>
      <c r="R8" s="100">
        <f t="shared" si="0"/>
        <v>6100</v>
      </c>
      <c r="T8" s="98">
        <f t="shared" si="5"/>
        <v>10</v>
      </c>
    </row>
    <row r="9" spans="1:20" ht="128.25" customHeight="1" x14ac:dyDescent="0.3">
      <c r="A9" s="1">
        <v>7</v>
      </c>
      <c r="B9" s="2">
        <v>458951</v>
      </c>
      <c r="C9" s="16" t="s">
        <v>41</v>
      </c>
      <c r="D9" s="107" t="s">
        <v>16</v>
      </c>
      <c r="E9" s="108">
        <f t="shared" si="1"/>
        <v>24225</v>
      </c>
      <c r="F9" s="22">
        <v>3.31</v>
      </c>
      <c r="G9" s="22">
        <f t="shared" si="2"/>
        <v>80184.75</v>
      </c>
      <c r="H9" s="111" t="s">
        <v>104</v>
      </c>
      <c r="M9" s="104">
        <f t="shared" si="3"/>
        <v>2691.6</v>
      </c>
      <c r="O9" s="99">
        <v>26916</v>
      </c>
      <c r="P9" s="99">
        <v>2691</v>
      </c>
      <c r="Q9" s="99">
        <f t="shared" si="4"/>
        <v>24225</v>
      </c>
      <c r="R9" s="99">
        <f>P9+Q9</f>
        <v>26916</v>
      </c>
      <c r="T9" s="98">
        <f t="shared" si="5"/>
        <v>9.99777084262149</v>
      </c>
    </row>
    <row r="10" spans="1:20" ht="159.75" customHeight="1" x14ac:dyDescent="0.3">
      <c r="A10" s="1">
        <v>8</v>
      </c>
      <c r="B10" s="2">
        <v>459017</v>
      </c>
      <c r="C10" s="16" t="s">
        <v>34</v>
      </c>
      <c r="D10" s="107" t="s">
        <v>17</v>
      </c>
      <c r="E10" s="110">
        <f t="shared" si="1"/>
        <v>45219</v>
      </c>
      <c r="F10" s="22">
        <v>1.49</v>
      </c>
      <c r="G10" s="22">
        <f t="shared" si="2"/>
        <v>67376.31</v>
      </c>
      <c r="H10" s="111" t="s">
        <v>104</v>
      </c>
      <c r="M10" s="104">
        <f t="shared" si="3"/>
        <v>5024.3</v>
      </c>
      <c r="O10" s="100">
        <v>50243</v>
      </c>
      <c r="P10" s="100">
        <v>5024</v>
      </c>
      <c r="Q10" s="99">
        <f t="shared" si="4"/>
        <v>45219</v>
      </c>
      <c r="R10" s="100">
        <f t="shared" si="0"/>
        <v>50243</v>
      </c>
      <c r="T10" s="98">
        <f t="shared" si="5"/>
        <v>9.9994029018967812</v>
      </c>
    </row>
    <row r="11" spans="1:20" ht="102" customHeight="1" x14ac:dyDescent="0.3">
      <c r="A11" s="1">
        <v>9</v>
      </c>
      <c r="B11" s="2">
        <v>459637</v>
      </c>
      <c r="C11" s="16" t="s">
        <v>42</v>
      </c>
      <c r="D11" s="107" t="s">
        <v>18</v>
      </c>
      <c r="E11" s="110">
        <f>Q11</f>
        <v>17695</v>
      </c>
      <c r="F11" s="22">
        <v>8.36</v>
      </c>
      <c r="G11" s="22">
        <f t="shared" si="2"/>
        <v>147930.19999999998</v>
      </c>
      <c r="H11" s="111" t="s">
        <v>104</v>
      </c>
      <c r="M11" s="104">
        <f t="shared" si="3"/>
        <v>1966.1</v>
      </c>
      <c r="O11" s="100">
        <v>19661</v>
      </c>
      <c r="P11" s="100">
        <v>1966</v>
      </c>
      <c r="Q11" s="99">
        <f t="shared" si="4"/>
        <v>17695</v>
      </c>
      <c r="R11" s="100">
        <f>P11+Q11</f>
        <v>19661</v>
      </c>
      <c r="T11" s="98">
        <f t="shared" si="5"/>
        <v>9.9994913788718787</v>
      </c>
    </row>
    <row r="12" spans="1:20" ht="75" customHeight="1" x14ac:dyDescent="0.3">
      <c r="A12" s="1">
        <v>14</v>
      </c>
      <c r="B12" s="2">
        <v>462122</v>
      </c>
      <c r="C12" s="17" t="s">
        <v>47</v>
      </c>
      <c r="D12" s="107" t="s">
        <v>22</v>
      </c>
      <c r="E12" s="114">
        <f t="shared" si="1"/>
        <v>801</v>
      </c>
      <c r="F12" s="22">
        <v>4.17</v>
      </c>
      <c r="G12" s="22">
        <f t="shared" si="2"/>
        <v>3340.17</v>
      </c>
      <c r="H12" s="111" t="s">
        <v>104</v>
      </c>
      <c r="M12" s="104">
        <f t="shared" si="3"/>
        <v>88.9</v>
      </c>
      <c r="O12" s="100">
        <v>889</v>
      </c>
      <c r="P12" s="100">
        <v>88</v>
      </c>
      <c r="Q12" s="99">
        <f t="shared" si="4"/>
        <v>801</v>
      </c>
      <c r="R12" s="100">
        <f t="shared" si="0"/>
        <v>889</v>
      </c>
      <c r="T12" s="98">
        <f t="shared" si="5"/>
        <v>9.8987626546681664</v>
      </c>
    </row>
    <row r="13" spans="1:20" ht="90" customHeight="1" x14ac:dyDescent="0.3">
      <c r="A13" s="1">
        <v>15</v>
      </c>
      <c r="B13" s="2">
        <v>463583</v>
      </c>
      <c r="C13" s="17" t="s">
        <v>48</v>
      </c>
      <c r="D13" s="107" t="s">
        <v>23</v>
      </c>
      <c r="E13" s="108">
        <f t="shared" si="1"/>
        <v>3231</v>
      </c>
      <c r="F13" s="22">
        <v>14.26</v>
      </c>
      <c r="G13" s="22">
        <f t="shared" si="2"/>
        <v>46074.06</v>
      </c>
      <c r="H13" s="111" t="s">
        <v>104</v>
      </c>
      <c r="M13" s="104">
        <f t="shared" si="3"/>
        <v>358.9</v>
      </c>
      <c r="O13" s="100">
        <v>3589</v>
      </c>
      <c r="P13" s="100">
        <v>358</v>
      </c>
      <c r="Q13" s="99">
        <f t="shared" si="4"/>
        <v>3231</v>
      </c>
      <c r="R13" s="100">
        <f t="shared" si="0"/>
        <v>3589</v>
      </c>
      <c r="T13" s="98">
        <f t="shared" si="5"/>
        <v>9.9749233769852328</v>
      </c>
    </row>
    <row r="14" spans="1:20" ht="69" customHeight="1" x14ac:dyDescent="0.3">
      <c r="A14" s="1">
        <v>20</v>
      </c>
      <c r="B14" s="2">
        <v>463974</v>
      </c>
      <c r="C14" s="16" t="s">
        <v>53</v>
      </c>
      <c r="D14" s="107" t="s">
        <v>21</v>
      </c>
      <c r="E14" s="108">
        <f t="shared" si="1"/>
        <v>966</v>
      </c>
      <c r="F14" s="22">
        <v>4.54</v>
      </c>
      <c r="G14" s="22">
        <f t="shared" si="2"/>
        <v>4385.6400000000003</v>
      </c>
      <c r="H14" s="111" t="s">
        <v>104</v>
      </c>
      <c r="M14" s="104">
        <f t="shared" si="3"/>
        <v>107.3</v>
      </c>
      <c r="O14" s="100">
        <v>1073</v>
      </c>
      <c r="P14" s="100">
        <v>107</v>
      </c>
      <c r="Q14" s="99">
        <f t="shared" si="4"/>
        <v>966</v>
      </c>
      <c r="R14" s="100">
        <f t="shared" si="0"/>
        <v>1073</v>
      </c>
      <c r="T14" s="98">
        <f t="shared" si="5"/>
        <v>9.9720410065237655</v>
      </c>
    </row>
    <row r="15" spans="1:20" ht="193.5" customHeight="1" x14ac:dyDescent="0.3">
      <c r="A15" s="1">
        <v>22</v>
      </c>
      <c r="B15" s="2">
        <v>279262</v>
      </c>
      <c r="C15" s="88" t="s">
        <v>55</v>
      </c>
      <c r="D15" s="107" t="s">
        <v>22</v>
      </c>
      <c r="E15" s="110">
        <f t="shared" si="1"/>
        <v>1938</v>
      </c>
      <c r="F15" s="22">
        <v>2.06</v>
      </c>
      <c r="G15" s="22">
        <f t="shared" si="2"/>
        <v>3992.28</v>
      </c>
      <c r="H15" s="111" t="s">
        <v>104</v>
      </c>
      <c r="M15" s="104">
        <f t="shared" si="3"/>
        <v>215.3</v>
      </c>
      <c r="O15" s="100">
        <v>2153</v>
      </c>
      <c r="P15" s="100">
        <v>215</v>
      </c>
      <c r="Q15" s="99">
        <f t="shared" si="4"/>
        <v>1938</v>
      </c>
      <c r="R15" s="100">
        <f t="shared" si="0"/>
        <v>2153</v>
      </c>
      <c r="T15" s="98">
        <f t="shared" si="5"/>
        <v>9.9860659544821182</v>
      </c>
    </row>
    <row r="16" spans="1:20" x14ac:dyDescent="0.3">
      <c r="A16" s="326" t="s">
        <v>132</v>
      </c>
      <c r="B16" s="327"/>
      <c r="C16" s="327"/>
      <c r="D16" s="327"/>
      <c r="E16" s="327"/>
      <c r="F16" s="328"/>
      <c r="G16" s="124">
        <f>SUM(G3:G15)</f>
        <v>704133.29999999993</v>
      </c>
      <c r="H16" s="128"/>
    </row>
    <row r="17" spans="1:10" x14ac:dyDescent="0.3">
      <c r="G17" s="113"/>
    </row>
    <row r="19" spans="1:10" x14ac:dyDescent="0.3">
      <c r="A19" s="321" t="s">
        <v>123</v>
      </c>
      <c r="B19" s="321"/>
      <c r="C19" s="321"/>
      <c r="D19" s="321"/>
      <c r="E19" s="321"/>
      <c r="F19" s="321"/>
      <c r="G19" s="321"/>
      <c r="H19" s="321"/>
    </row>
    <row r="20" spans="1:10" ht="33" customHeight="1" x14ac:dyDescent="0.3">
      <c r="A20" s="120" t="s">
        <v>0</v>
      </c>
      <c r="B20" s="120" t="s">
        <v>3</v>
      </c>
      <c r="C20" s="120" t="s">
        <v>1</v>
      </c>
      <c r="D20" s="120" t="s">
        <v>2</v>
      </c>
      <c r="E20" s="120" t="s">
        <v>4</v>
      </c>
      <c r="F20" s="121" t="s">
        <v>8</v>
      </c>
      <c r="G20" s="121" t="s">
        <v>9</v>
      </c>
      <c r="H20" s="123" t="s">
        <v>119</v>
      </c>
    </row>
    <row r="21" spans="1:10" ht="92.4" x14ac:dyDescent="0.3">
      <c r="A21" s="2">
        <v>1</v>
      </c>
      <c r="B21" s="2">
        <v>463988</v>
      </c>
      <c r="C21" s="14" t="s">
        <v>35</v>
      </c>
      <c r="D21" s="107" t="s">
        <v>13</v>
      </c>
      <c r="E21" s="1">
        <f t="shared" ref="E21:E33" si="6">P3</f>
        <v>2009</v>
      </c>
      <c r="F21" s="82">
        <v>4.5999999999999996</v>
      </c>
      <c r="G21" s="82">
        <f t="shared" ref="G21:G33" si="7">E21*F21</f>
        <v>9241.4</v>
      </c>
      <c r="H21" s="111" t="s">
        <v>105</v>
      </c>
    </row>
    <row r="22" spans="1:10" ht="105.6" x14ac:dyDescent="0.3">
      <c r="A22" s="1">
        <v>2</v>
      </c>
      <c r="B22" s="3">
        <v>464553</v>
      </c>
      <c r="C22" s="16" t="s">
        <v>36</v>
      </c>
      <c r="D22" s="107" t="s">
        <v>13</v>
      </c>
      <c r="E22" s="1">
        <f t="shared" si="6"/>
        <v>1614</v>
      </c>
      <c r="F22" s="22">
        <v>5.38</v>
      </c>
      <c r="G22" s="82">
        <f t="shared" si="7"/>
        <v>8683.32</v>
      </c>
      <c r="H22" s="111" t="s">
        <v>105</v>
      </c>
    </row>
    <row r="23" spans="1:10" ht="92.4" x14ac:dyDescent="0.3">
      <c r="A23" s="1">
        <v>3</v>
      </c>
      <c r="B23" s="2">
        <v>458908</v>
      </c>
      <c r="C23" s="16" t="s">
        <v>37</v>
      </c>
      <c r="D23" s="107" t="s">
        <v>13</v>
      </c>
      <c r="E23" s="1">
        <f t="shared" si="6"/>
        <v>3140</v>
      </c>
      <c r="F23" s="22">
        <v>5.0199999999999996</v>
      </c>
      <c r="G23" s="82">
        <f t="shared" si="7"/>
        <v>15762.8</v>
      </c>
      <c r="H23" s="111" t="s">
        <v>105</v>
      </c>
    </row>
    <row r="24" spans="1:10" ht="110.25" customHeight="1" x14ac:dyDescent="0.3">
      <c r="A24" s="1">
        <v>4</v>
      </c>
      <c r="B24" s="2">
        <v>459077</v>
      </c>
      <c r="C24" s="88" t="s">
        <v>38</v>
      </c>
      <c r="D24" s="107" t="s">
        <v>14</v>
      </c>
      <c r="E24" s="108">
        <f t="shared" si="6"/>
        <v>151</v>
      </c>
      <c r="F24" s="22">
        <v>9.14</v>
      </c>
      <c r="G24" s="82">
        <f t="shared" si="7"/>
        <v>1380.14</v>
      </c>
      <c r="H24" s="111" t="s">
        <v>105</v>
      </c>
    </row>
    <row r="25" spans="1:10" ht="95.25" customHeight="1" x14ac:dyDescent="0.3">
      <c r="A25" s="1">
        <v>5</v>
      </c>
      <c r="B25" s="2">
        <v>460501</v>
      </c>
      <c r="C25" s="16" t="s">
        <v>39</v>
      </c>
      <c r="D25" s="107" t="s">
        <v>15</v>
      </c>
      <c r="E25" s="108">
        <f t="shared" si="6"/>
        <v>229</v>
      </c>
      <c r="F25" s="22">
        <v>5.59</v>
      </c>
      <c r="G25" s="82">
        <f t="shared" si="7"/>
        <v>1280.1099999999999</v>
      </c>
      <c r="H25" s="111" t="s">
        <v>105</v>
      </c>
      <c r="J25" t="s">
        <v>107</v>
      </c>
    </row>
    <row r="26" spans="1:10" ht="145.5" customHeight="1" x14ac:dyDescent="0.3">
      <c r="A26" s="1">
        <v>6</v>
      </c>
      <c r="B26" s="2">
        <v>458920</v>
      </c>
      <c r="C26" s="17" t="s">
        <v>40</v>
      </c>
      <c r="D26" s="107" t="s">
        <v>13</v>
      </c>
      <c r="E26" s="108">
        <f t="shared" si="6"/>
        <v>610</v>
      </c>
      <c r="F26" s="22">
        <v>4.29</v>
      </c>
      <c r="G26" s="82">
        <f t="shared" si="7"/>
        <v>2616.9</v>
      </c>
      <c r="H26" s="111" t="s">
        <v>105</v>
      </c>
    </row>
    <row r="27" spans="1:10" ht="132.75" customHeight="1" x14ac:dyDescent="0.3">
      <c r="A27" s="1">
        <v>7</v>
      </c>
      <c r="B27" s="2">
        <v>458951</v>
      </c>
      <c r="C27" s="16" t="s">
        <v>41</v>
      </c>
      <c r="D27" s="107" t="s">
        <v>16</v>
      </c>
      <c r="E27" s="1">
        <f t="shared" si="6"/>
        <v>2691</v>
      </c>
      <c r="F27" s="22">
        <v>3.31</v>
      </c>
      <c r="G27" s="82">
        <f t="shared" si="7"/>
        <v>8907.2100000000009</v>
      </c>
      <c r="H27" s="111" t="s">
        <v>105</v>
      </c>
    </row>
    <row r="28" spans="1:10" ht="156" customHeight="1" x14ac:dyDescent="0.3">
      <c r="A28" s="1">
        <v>8</v>
      </c>
      <c r="B28" s="2">
        <v>459017</v>
      </c>
      <c r="C28" s="16" t="s">
        <v>34</v>
      </c>
      <c r="D28" s="107" t="s">
        <v>17</v>
      </c>
      <c r="E28" s="110">
        <f t="shared" si="6"/>
        <v>5024</v>
      </c>
      <c r="F28" s="22">
        <v>1.49</v>
      </c>
      <c r="G28" s="82">
        <f t="shared" si="7"/>
        <v>7485.76</v>
      </c>
      <c r="H28" s="111" t="s">
        <v>105</v>
      </c>
    </row>
    <row r="29" spans="1:10" ht="104.25" customHeight="1" x14ac:dyDescent="0.3">
      <c r="A29" s="1">
        <v>9</v>
      </c>
      <c r="B29" s="2">
        <v>459637</v>
      </c>
      <c r="C29" s="16" t="s">
        <v>42</v>
      </c>
      <c r="D29" s="107" t="s">
        <v>18</v>
      </c>
      <c r="E29" s="110">
        <f>P11</f>
        <v>1966</v>
      </c>
      <c r="F29" s="22">
        <v>8.36</v>
      </c>
      <c r="G29" s="82">
        <f>E29*F29</f>
        <v>16435.759999999998</v>
      </c>
      <c r="H29" s="111" t="s">
        <v>105</v>
      </c>
    </row>
    <row r="30" spans="1:10" ht="75" customHeight="1" x14ac:dyDescent="0.3">
      <c r="A30" s="1">
        <v>14</v>
      </c>
      <c r="B30" s="2">
        <v>462122</v>
      </c>
      <c r="C30" s="17" t="s">
        <v>47</v>
      </c>
      <c r="D30" s="107" t="s">
        <v>22</v>
      </c>
      <c r="E30" s="114">
        <f t="shared" si="6"/>
        <v>88</v>
      </c>
      <c r="F30" s="22">
        <v>4.17</v>
      </c>
      <c r="G30" s="82">
        <f t="shared" si="7"/>
        <v>366.96</v>
      </c>
      <c r="H30" s="111" t="s">
        <v>105</v>
      </c>
    </row>
    <row r="31" spans="1:10" ht="90.75" customHeight="1" x14ac:dyDescent="0.3">
      <c r="A31" s="1">
        <v>15</v>
      </c>
      <c r="B31" s="2">
        <v>463583</v>
      </c>
      <c r="C31" s="16" t="s">
        <v>48</v>
      </c>
      <c r="D31" s="107" t="s">
        <v>23</v>
      </c>
      <c r="E31" s="108">
        <f t="shared" si="6"/>
        <v>358</v>
      </c>
      <c r="F31" s="22">
        <v>14.26</v>
      </c>
      <c r="G31" s="82">
        <f t="shared" si="7"/>
        <v>5105.08</v>
      </c>
      <c r="H31" s="111" t="s">
        <v>105</v>
      </c>
    </row>
    <row r="32" spans="1:10" ht="72.75" customHeight="1" x14ac:dyDescent="0.3">
      <c r="A32" s="1">
        <v>20</v>
      </c>
      <c r="B32" s="2">
        <v>463974</v>
      </c>
      <c r="C32" s="16" t="s">
        <v>53</v>
      </c>
      <c r="D32" s="107" t="s">
        <v>21</v>
      </c>
      <c r="E32" s="108">
        <f t="shared" si="6"/>
        <v>107</v>
      </c>
      <c r="F32" s="22">
        <v>4.54</v>
      </c>
      <c r="G32" s="82">
        <f t="shared" si="7"/>
        <v>485.78000000000003</v>
      </c>
      <c r="H32" s="111" t="s">
        <v>105</v>
      </c>
    </row>
    <row r="33" spans="1:8" ht="188.25" customHeight="1" x14ac:dyDescent="0.3">
      <c r="A33" s="1">
        <v>22</v>
      </c>
      <c r="B33" s="2">
        <v>279262</v>
      </c>
      <c r="C33" s="16" t="s">
        <v>55</v>
      </c>
      <c r="D33" s="107" t="s">
        <v>22</v>
      </c>
      <c r="E33" s="110">
        <f t="shared" si="6"/>
        <v>215</v>
      </c>
      <c r="F33" s="22">
        <v>2.06</v>
      </c>
      <c r="G33" s="82">
        <f t="shared" si="7"/>
        <v>442.90000000000003</v>
      </c>
      <c r="H33" s="111" t="s">
        <v>105</v>
      </c>
    </row>
    <row r="34" spans="1:8" x14ac:dyDescent="0.3">
      <c r="A34" s="322" t="s">
        <v>133</v>
      </c>
      <c r="B34" s="323"/>
      <c r="C34" s="323"/>
      <c r="D34" s="323"/>
      <c r="E34" s="323"/>
      <c r="F34" s="324"/>
      <c r="G34" s="124">
        <f>SUM(G21:G33)</f>
        <v>78194.12000000001</v>
      </c>
      <c r="H34" s="128"/>
    </row>
    <row r="37" spans="1:8" x14ac:dyDescent="0.3">
      <c r="G37" s="113"/>
    </row>
    <row r="38" spans="1:8" x14ac:dyDescent="0.3">
      <c r="G38" s="113"/>
    </row>
  </sheetData>
  <mergeCells count="4">
    <mergeCell ref="A16:F16"/>
    <mergeCell ref="A34:F34"/>
    <mergeCell ref="A1:H1"/>
    <mergeCell ref="A19:H19"/>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10</vt:i4>
      </vt:variant>
    </vt:vector>
  </HeadingPairs>
  <TitlesOfParts>
    <vt:vector size="26" baseType="lpstr">
      <vt:lpstr>Média Geral</vt:lpstr>
      <vt:lpstr>CURVA ABC- outros itens</vt:lpstr>
      <vt:lpstr>Curva ABC</vt:lpstr>
      <vt:lpstr>Média das Empresas</vt:lpstr>
      <vt:lpstr>COTAS</vt:lpstr>
      <vt:lpstr>POR ITEM</vt:lpstr>
      <vt:lpstr>01- IN NATURA</vt:lpstr>
      <vt:lpstr>02- CONDIMENTO</vt:lpstr>
      <vt:lpstr>03 E 04- CEREAIS E DERIVADOS</vt:lpstr>
      <vt:lpstr>05 E 06-  PROCESSADOS</vt:lpstr>
      <vt:lpstr>07 E 08- CARNE OVO E PERECIVEIS</vt:lpstr>
      <vt:lpstr>09 E 10 LEITES ESPECIAIS</vt:lpstr>
      <vt:lpstr>11 E 12 - POLPAS</vt:lpstr>
      <vt:lpstr>Itens e Grupos- Geral</vt:lpstr>
      <vt:lpstr>Planilha- TR</vt:lpstr>
      <vt:lpstr>Planilha- TR correta</vt:lpstr>
      <vt:lpstr>'03 E 04- CEREAIS E DERIVADOS'!Area_de_impressao</vt:lpstr>
      <vt:lpstr>'05 E 06-  PROCESSADOS'!Area_de_impressao</vt:lpstr>
      <vt:lpstr>'07 E 08- CARNE OVO E PERECIVEIS'!Area_de_impressao</vt:lpstr>
      <vt:lpstr>'09 E 10 LEITES ESPECIAIS'!Area_de_impressao</vt:lpstr>
      <vt:lpstr>'11 E 12 - POLPAS'!Area_de_impressao</vt:lpstr>
      <vt:lpstr>'Curva ABC'!Area_de_impressao</vt:lpstr>
      <vt:lpstr>'Itens e Grupos- Geral'!Area_de_impressao</vt:lpstr>
      <vt:lpstr>'Média Geral'!Area_de_impressao</vt:lpstr>
      <vt:lpstr>'Planilha- TR'!Area_de_impressao</vt:lpstr>
      <vt:lpstr>'POR ITEM'!Area_de_impressao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CPE</dc:creator>
  <cp:lastModifiedBy>PC</cp:lastModifiedBy>
  <cp:lastPrinted>2025-11-14T13:58:01Z</cp:lastPrinted>
  <dcterms:created xsi:type="dcterms:W3CDTF">2025-08-29T12:17:52Z</dcterms:created>
  <dcterms:modified xsi:type="dcterms:W3CDTF">2026-01-14T19:10:00Z</dcterms:modified>
</cp:coreProperties>
</file>